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625"/>
  </bookViews>
  <sheets>
    <sheet name="МБТ 2026-2028" sheetId="1" r:id="rId1"/>
  </sheets>
  <definedNames>
    <definedName name="_xlnm.Print_Area" localSheetId="0">'МБТ 2026-2028'!$C$1:$AO$69</definedName>
  </definedNames>
  <calcPr calcId="145621" iterateDelta="1E-4"/>
</workbook>
</file>

<file path=xl/calcChain.xml><?xml version="1.0" encoding="utf-8"?>
<calcChain xmlns="http://schemas.openxmlformats.org/spreadsheetml/2006/main">
  <c r="AM67" i="1" l="1"/>
  <c r="AM58" i="1" l="1"/>
  <c r="AM53" i="1" l="1"/>
  <c r="AM51" i="1"/>
  <c r="AM48" i="1" l="1"/>
  <c r="AN59" i="1" l="1"/>
  <c r="AO59" i="1"/>
  <c r="AM60" i="1"/>
  <c r="AM59" i="1" s="1"/>
  <c r="AO54" i="1" l="1"/>
  <c r="AO47" i="1"/>
  <c r="AN54" i="1"/>
  <c r="AN50" i="1"/>
  <c r="AN47" i="1"/>
  <c r="AM54" i="1"/>
  <c r="AM52" i="1"/>
  <c r="AM50" i="1"/>
  <c r="AM47" i="1"/>
  <c r="AO41" i="1"/>
  <c r="AN41" i="1"/>
  <c r="AM41" i="1"/>
  <c r="AO32" i="1"/>
  <c r="AN32" i="1"/>
  <c r="AM32" i="1"/>
  <c r="AO29" i="1"/>
  <c r="AN29" i="1"/>
  <c r="AM29" i="1"/>
  <c r="AO18" i="1"/>
  <c r="AN18" i="1"/>
  <c r="AO17" i="1"/>
  <c r="AN17" i="1"/>
  <c r="AM18" i="1"/>
  <c r="AM17" i="1"/>
  <c r="AN44" i="1" l="1"/>
  <c r="AM44" i="1"/>
  <c r="AO44" i="1"/>
  <c r="AN25" i="1"/>
  <c r="AO25" i="1"/>
  <c r="AM25" i="1"/>
  <c r="AO10" i="1"/>
  <c r="AM15" i="1"/>
  <c r="AN15" i="1"/>
  <c r="AO15" i="1"/>
  <c r="AO20" i="1" l="1"/>
  <c r="AO34" i="1"/>
  <c r="AN10" i="1"/>
  <c r="AN34" i="1"/>
  <c r="AN20" i="1"/>
  <c r="AM20" i="1"/>
  <c r="AM34" i="1"/>
  <c r="AM13" i="1" l="1"/>
  <c r="AO13" i="1"/>
  <c r="AO8" i="1" s="1"/>
  <c r="AN13" i="1"/>
  <c r="AN8" i="1" s="1"/>
  <c r="AM8" i="1" l="1"/>
  <c r="AM69" i="1" s="1"/>
  <c r="AO69" i="1"/>
  <c r="AN69" i="1"/>
  <c r="AG44" i="1" l="1"/>
  <c r="AH44" i="1"/>
  <c r="AI44" i="1"/>
  <c r="AJ44" i="1"/>
  <c r="AK44" i="1"/>
  <c r="AL44" i="1"/>
  <c r="AF31" i="1"/>
  <c r="AF44" i="1"/>
  <c r="AF38" i="1"/>
  <c r="AF37" i="1"/>
  <c r="AF36" i="1"/>
  <c r="AF33" i="1"/>
  <c r="AG15" i="1"/>
  <c r="AG13" i="1" s="1"/>
  <c r="AH15" i="1"/>
  <c r="AH13" i="1" s="1"/>
  <c r="AI15" i="1"/>
  <c r="AI13" i="1" s="1"/>
  <c r="AJ15" i="1"/>
  <c r="AJ13" i="1" s="1"/>
  <c r="AK15" i="1"/>
  <c r="AK13" i="1" s="1"/>
  <c r="AL15" i="1"/>
  <c r="AL13" i="1" s="1"/>
  <c r="AG34" i="1"/>
  <c r="AH34" i="1"/>
  <c r="AI34" i="1"/>
  <c r="AJ34" i="1"/>
  <c r="AK34" i="1"/>
  <c r="AL34" i="1"/>
  <c r="AF15" i="1"/>
  <c r="AF13" i="1" s="1"/>
  <c r="AF34" i="1" l="1"/>
  <c r="AF8" i="1" s="1"/>
  <c r="AF69" i="1" s="1"/>
  <c r="AL8" i="1"/>
  <c r="AL69" i="1" s="1"/>
  <c r="AJ8" i="1"/>
  <c r="AJ69" i="1" s="1"/>
  <c r="AH8" i="1"/>
  <c r="AH69" i="1" s="1"/>
  <c r="AK8" i="1"/>
  <c r="AK69" i="1" s="1"/>
  <c r="AI8" i="1"/>
  <c r="AI69" i="1" s="1"/>
  <c r="AG8" i="1"/>
  <c r="AG69" i="1" s="1"/>
</calcChain>
</file>

<file path=xl/sharedStrings.xml><?xml version="1.0" encoding="utf-8"?>
<sst xmlns="http://schemas.openxmlformats.org/spreadsheetml/2006/main" count="75" uniqueCount="68">
  <si>
    <t>из них:</t>
  </si>
  <si>
    <t>в том числе на: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</si>
  <si>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</si>
  <si>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Направление расходования средств межбюджетных трансфертов </t>
  </si>
  <si>
    <t>2019 год</t>
  </si>
  <si>
    <t xml:space="preserve"> </t>
  </si>
  <si>
    <t>Сумма
(тыс.руб.)</t>
  </si>
  <si>
    <t xml:space="preserve">Субсидия на реализацию мероприятий по обеспечению жильем молодых семей </t>
  </si>
  <si>
    <t>Субвенция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</si>
  <si>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</si>
  <si>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</t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</si>
  <si>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</si>
  <si>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</si>
  <si>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</si>
  <si>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 xml:space="preserve"> дошкольное образование</t>
  </si>
  <si>
    <t>осуществление полномочий по обеспечению жильём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</si>
  <si>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</si>
  <si>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Субсидия на строительство и реконструкцию объектов теплоснабжения</t>
  </si>
  <si>
    <t>2026 год</t>
  </si>
  <si>
    <t>2027 год</t>
  </si>
  <si>
    <t xml:space="preserve"> -оплату труда работников</t>
  </si>
  <si>
    <t xml:space="preserve">                        -ежемесячные выплаты педагогическим работникам начального, основного, среднего общего образования</t>
  </si>
  <si>
    <t>2028 год</t>
  </si>
  <si>
    <t>НАПРАВЛЕНИЕ РАСХОДОВАНИЯ И ОБЪЕМ СРЕДСТВ МЕЖБЮДЖЕТНЫХ ТРАНСФЕРТОВ,  ПРЕДОСТАВЛЯЕМЫХ ИЗ БЮДЖЕТА МОСКОВСКОЙ ОБЛАСТИ БЮДЖЕТУ ГОРОДСКОГО ОКРУГА ЛЫТКАРИНО МОСКОВСКОЙ ОБЛАСТИ В 2026 ГОДУ И  ПЛАНОВОМ ПЕРИОДЕ 2027 И 2028 ГОДОВ</t>
  </si>
  <si>
    <t xml:space="preserve">Иные межбюджетные транcферты на финансовое обеспечение выплат преподавателям в области музыкального искусства организаций дополнительного образования сферы культуры </t>
  </si>
  <si>
    <t xml:space="preserve">Иные межбюджетные транcферты  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 </t>
  </si>
  <si>
    <t xml:space="preserve">Иные межбюджетные транcферты 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 </t>
  </si>
  <si>
    <t>Иные межбюджетные транcферты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</si>
  <si>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Иные межбюджетные транcферты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</si>
  <si>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 xml:space="preserve">Иные межбюджетные транcферты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 </t>
  </si>
  <si>
    <t xml:space="preserve">Иные межбюджетные транcферты на развитие инфраструктуры парков культуры и отдыха </t>
  </si>
  <si>
    <t xml:space="preserve">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</si>
  <si>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 xml:space="preserve">Субвенция 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</t>
  </si>
  <si>
    <t xml:space="preserve">Субвенция 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 </t>
  </si>
  <si>
    <t xml:space="preserve">Субвенция на осуществление первичного воинского учета органами местного самоуправления поселений, муниципальных и городских округов </t>
  </si>
  <si>
    <t xml:space="preserve">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</si>
  <si>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 xml:space="preserve">Субвенция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</si>
  <si>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 xml:space="preserve">Субвенция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</si>
  <si>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Субвенция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</si>
  <si>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Субсидия на государственную поддержку отрасли культуры (модернизация библиотек в части комплектования книжных фондов муниципальных общедоступных библиотек) </t>
  </si>
  <si>
    <t>Субсидия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</si>
  <si>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Субсидия на мероприятия по организации отдыха детей в каникулярное время </t>
  </si>
  <si>
    <t xml:space="preserve">Субсидия на реализацию мероприятий по строительству и реконструкции объектов теплоснабжения муниципальной собственности </t>
  </si>
  <si>
    <t xml:space="preserve">Субсидия на реализацию мероприятий по капитальному ремонту объектов теплоснабжения </t>
  </si>
  <si>
    <t xml:space="preserve">Субсидия на капитальный ремонт сетей водоснабжения, водоотведения </t>
  </si>
  <si>
    <t xml:space="preserve">Субсидия на реализацию мероприятий по капитальному ремонту сетей теплоснабжения на территории муниципальных образований </t>
  </si>
  <si>
    <t xml:space="preserve">Субсидия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</si>
  <si>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 xml:space="preserve">Субсидия на реализацию программ формирования современной городской среды в части благоустройства общественных территорий </t>
  </si>
  <si>
    <t xml:space="preserve"> Межбюджетные трансферты, предоставляемые из бюджета Московской области бюджету городского округа Лыткарино Московской области - всего: </t>
  </si>
  <si>
    <t xml:space="preserve">III. Иные межбюджетные трансферты, предоставляемые из бюджета Московской области бюджету городского округа Лыткарино Московской области </t>
  </si>
  <si>
    <t xml:space="preserve">II. Субсидии, предоставляемые из бюджета Московской области бюджету городского округа Лыткарино Московской области </t>
  </si>
  <si>
    <t xml:space="preserve">I. Субвенции, предоставляемые из бюджета Московской области бюджету городского округа Лыткарино Московской области  - всего:  </t>
  </si>
  <si>
    <t>Субвенция на осуществление полномочий по обеспечению жильём отдельных категорий граждан, установленных федеральными законами от 12 января 1995 года 
№5-ФЗ «О ветеранах» и от 24 ноября 1995 года № 181-ФЗ «О социальной защите инвалидов в Российской Федерации»</t>
  </si>
  <si>
    <t xml:space="preserve">   -дошкольное образование</t>
  </si>
  <si>
    <t xml:space="preserve">   -начального, основного, среднего общего образования</t>
  </si>
  <si>
    <t xml:space="preserve">   -дополнительное образование</t>
  </si>
  <si>
    <t xml:space="preserve"> -приобретение учебников и учебных пособий, средств обучения, игр, игрушек</t>
  </si>
  <si>
    <t xml:space="preserve">   -начальное, основное, среднее общее образование</t>
  </si>
  <si>
    <t xml:space="preserve">                         -пособие педагогическим работникам дошкольного образования</t>
  </si>
  <si>
    <t xml:space="preserve">                         -пособие педагогическим работникам начального, основного, среднего общего образования</t>
  </si>
  <si>
    <t>Субсидия на строительство и реконструкцию объектов очистных сточных вод</t>
  </si>
  <si>
    <t>Иные межбюджетные транcферты на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«Интернет» муниципальных общеобразовательных организаций</t>
  </si>
  <si>
    <t>Иные межбюджетные транcферты 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</si>
  <si>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(Приложение 12</t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</si>
  <si>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 </t>
    </r>
    <r>
      <rPr>
        <u/>
        <sz val="15"/>
        <rFont val="Times New Roman"/>
        <family val="1"/>
        <charset val="204"/>
      </rPr>
      <t xml:space="preserve"> 11.12.2025</t>
    </r>
    <r>
      <rPr>
        <sz val="15"/>
        <rFont val="Times New Roman"/>
        <family val="1"/>
        <charset val="204"/>
      </rPr>
      <t xml:space="preserve"> № </t>
    </r>
    <r>
      <rPr>
        <u/>
        <sz val="15"/>
        <rFont val="Times New Roman"/>
        <family val="1"/>
        <charset val="204"/>
      </rPr>
      <t>59/5)</t>
    </r>
  </si>
  <si>
    <t>к Решению Совета депутатов городского округа 
Лыткарино " О внесении изменений и дополнений 
в Решение Совета депутатов городского округа 
Лыткарино «О бюджете городского округа 
Лыткарино Московской области на  2026 год  
и  на плановый  период 2027 и 2028 годов" 
от______________ N _______</t>
  </si>
  <si>
    <t>Субсидия на реализацию мероприятий по модернизации коммунальной инфраструктуры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</si>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</sst>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1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3"/>
      <name val="Arial Cyr"/>
      <family val="2"/>
      <charset val="204"/>
    </font>
    <font>
      <b/>
      <sz val="18"/>
      <color theme="1"/>
      <name val="Arial Cyr"/>
      <charset val="204"/>
    </font>
    <font>
      <sz val="18"/>
      <name val="Arial Cyr"/>
      <charset val="204"/>
    </font>
    <font>
      <b/>
      <sz val="14"/>
      <name val="Arial Cyr"/>
      <charset val="204"/>
    </font>
    <font>
      <i/>
      <sz val="14"/>
      <name val="Arial Cyr"/>
      <charset val="204"/>
    </font>
    <font>
      <sz val="18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Arial Cyr"/>
      <charset val="204"/>
    </font>
    <font>
      <sz val="10"/>
      <color rgb="FFC00000"/>
      <name val="Arial Cyr"/>
      <charset val="204"/>
    </font>
    <font>
      <b/>
      <sz val="15"/>
      <name val="Arial"/>
      <family val="2"/>
    </font>
    <font>
      <b/>
      <sz val="15"/>
      <name val="Arial Cyr"/>
      <charset val="204"/>
    </font>
    <font>
      <sz val="15"/>
      <name val="Arial Cyr"/>
      <charset val="204"/>
    </font>
    <font>
      <sz val="16"/>
      <name val="Arial Cyr"/>
      <charset val="204"/>
    </font>
    <font>
      <b/>
      <sz val="14"/>
      <color rgb="FFFFFF00"/>
      <name val="Arial Cyr"/>
      <charset val="204"/>
    </font>
    <font>
      <b/>
      <sz val="30"/>
      <color rgb="FFC00000"/>
      <name val="Arial Cyr"/>
      <charset val="204"/>
    </font>
    <font>
      <b/>
      <sz val="18"/>
      <name val="Times New Roman Cyr"/>
      <charset val="204"/>
    </font>
    <font>
      <b/>
      <sz val="15"/>
      <name val="Arial"/>
      <family val="2"/>
      <charset val="204"/>
    </font>
    <font>
      <b/>
      <sz val="18"/>
      <name val="Times New Roman"/>
      <family val="1"/>
      <charset val="204"/>
    </font>
    <font>
      <b/>
      <i/>
      <sz val="13"/>
      <name val="Arial Cyr"/>
      <charset val="204"/>
    </font>
    <font>
      <sz val="18"/>
      <color theme="1"/>
      <name val="Times New Roman"/>
      <family val="1"/>
      <charset val="204"/>
    </font>
    <font>
      <sz val="13"/>
      <color rgb="FF0070C0"/>
      <name val="Arial Cyr"/>
      <charset val="204"/>
    </font>
    <font>
      <b/>
      <sz val="13"/>
      <color rgb="FF0070C0"/>
      <name val="Arial Cyr"/>
      <charset val="204"/>
    </font>
    <font>
      <sz val="14"/>
      <name val="Arial"/>
      <family val="2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i/>
      <sz val="13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name val="Arial"/>
      <family val="2"/>
    </font>
    <font>
      <sz val="15"/>
      <name val="Times New Roman"/>
      <family val="1"/>
      <charset val="204"/>
    </font>
    <font>
      <u/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/>
    <xf numFmtId="0" fontId="4" fillId="0" borderId="0" xfId="0" applyFont="1" applyBorder="1"/>
    <xf numFmtId="0" fontId="11" fillId="2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164" fontId="10" fillId="2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164" fontId="5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7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17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3" borderId="0" xfId="0" applyFill="1" applyBorder="1"/>
    <xf numFmtId="0" fontId="18" fillId="4" borderId="0" xfId="0" applyFont="1" applyFill="1" applyAlignment="1">
      <alignment horizontal="center" wrapText="1"/>
    </xf>
    <xf numFmtId="0" fontId="17" fillId="4" borderId="0" xfId="0" applyFont="1" applyFill="1"/>
    <xf numFmtId="0" fontId="19" fillId="4" borderId="0" xfId="0" applyFont="1" applyFill="1" applyAlignment="1">
      <alignment horizontal="center" wrapText="1"/>
    </xf>
    <xf numFmtId="0" fontId="17" fillId="0" borderId="20" xfId="0" applyFont="1" applyFill="1" applyBorder="1"/>
    <xf numFmtId="0" fontId="17" fillId="0" borderId="0" xfId="0" applyFont="1" applyFill="1" applyBorder="1"/>
    <xf numFmtId="0" fontId="17" fillId="0" borderId="24" xfId="0" applyFont="1" applyFill="1" applyBorder="1"/>
    <xf numFmtId="4" fontId="31" fillId="0" borderId="0" xfId="0" applyNumberFormat="1" applyFont="1" applyBorder="1" applyAlignment="1">
      <alignment horizontal="center" vertical="center"/>
    </xf>
    <xf numFmtId="4" fontId="17" fillId="0" borderId="17" xfId="0" applyNumberFormat="1" applyFont="1" applyFill="1" applyBorder="1"/>
    <xf numFmtId="0" fontId="18" fillId="0" borderId="17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17" fillId="0" borderId="26" xfId="0" applyFont="1" applyFill="1" applyBorder="1"/>
    <xf numFmtId="0" fontId="17" fillId="0" borderId="17" xfId="0" applyFont="1" applyFill="1" applyBorder="1"/>
    <xf numFmtId="0" fontId="0" fillId="3" borderId="0" xfId="0" applyFont="1" applyFill="1" applyBorder="1"/>
    <xf numFmtId="4" fontId="22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0" fillId="0" borderId="8" xfId="0" applyFont="1" applyBorder="1" applyAlignment="1"/>
    <xf numFmtId="0" fontId="22" fillId="0" borderId="1" xfId="0" applyFont="1" applyBorder="1" applyAlignment="1">
      <alignment horizontal="center" vertical="center"/>
    </xf>
    <xf numFmtId="165" fontId="26" fillId="5" borderId="5" xfId="0" applyNumberFormat="1" applyFont="1" applyFill="1" applyBorder="1" applyAlignment="1">
      <alignment horizontal="center" vertical="center"/>
    </xf>
    <xf numFmtId="165" fontId="26" fillId="5" borderId="14" xfId="0" applyNumberFormat="1" applyFont="1" applyFill="1" applyBorder="1" applyAlignment="1">
      <alignment horizontal="center" vertical="center"/>
    </xf>
    <xf numFmtId="165" fontId="26" fillId="5" borderId="7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4" borderId="33" xfId="0" applyFont="1" applyFill="1" applyBorder="1"/>
    <xf numFmtId="0" fontId="17" fillId="4" borderId="35" xfId="0" applyFont="1" applyFill="1" applyBorder="1"/>
    <xf numFmtId="0" fontId="18" fillId="0" borderId="36" xfId="0" applyFont="1" applyFill="1" applyBorder="1" applyAlignment="1">
      <alignment horizontal="center" vertical="center"/>
    </xf>
    <xf numFmtId="4" fontId="17" fillId="0" borderId="26" xfId="0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39" fillId="4" borderId="0" xfId="0" applyFont="1" applyFill="1"/>
    <xf numFmtId="0" fontId="40" fillId="4" borderId="0" xfId="0" applyFont="1" applyFill="1" applyAlignment="1">
      <alignment horizontal="center" wrapText="1"/>
    </xf>
    <xf numFmtId="0" fontId="22" fillId="0" borderId="3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4" fontId="23" fillId="0" borderId="20" xfId="0" applyNumberFormat="1" applyFont="1" applyFill="1" applyBorder="1" applyAlignment="1">
      <alignment horizontal="center" vertical="center"/>
    </xf>
    <xf numFmtId="4" fontId="23" fillId="0" borderId="24" xfId="0" applyNumberFormat="1" applyFont="1" applyFill="1" applyBorder="1" applyAlignment="1">
      <alignment horizontal="center" vertical="center"/>
    </xf>
    <xf numFmtId="4" fontId="17" fillId="0" borderId="20" xfId="0" applyNumberFormat="1" applyFont="1" applyFill="1" applyBorder="1"/>
    <xf numFmtId="0" fontId="17" fillId="0" borderId="2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 wrapText="1"/>
    </xf>
    <xf numFmtId="0" fontId="43" fillId="0" borderId="25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9" xfId="0" applyFont="1" applyFill="1" applyBorder="1" applyAlignment="1">
      <alignment horizontal="left" vertical="center" wrapText="1"/>
    </xf>
    <xf numFmtId="0" fontId="43" fillId="0" borderId="13" xfId="0" applyFont="1" applyFill="1" applyBorder="1" applyAlignment="1">
      <alignment horizontal="left" vertical="center" wrapText="1"/>
    </xf>
    <xf numFmtId="4" fontId="17" fillId="0" borderId="17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wrapText="1"/>
    </xf>
    <xf numFmtId="0" fontId="23" fillId="0" borderId="9" xfId="0" applyFont="1" applyFill="1" applyBorder="1" applyAlignment="1">
      <alignment horizontal="left" vertical="center" wrapText="1"/>
    </xf>
    <xf numFmtId="0" fontId="43" fillId="0" borderId="39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 wrapText="1"/>
    </xf>
    <xf numFmtId="4" fontId="29" fillId="0" borderId="0" xfId="0" applyNumberFormat="1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4" fontId="36" fillId="0" borderId="5" xfId="0" applyNumberFormat="1" applyFont="1" applyBorder="1" applyAlignment="1">
      <alignment horizontal="center" vertical="center"/>
    </xf>
    <xf numFmtId="0" fontId="15" fillId="0" borderId="13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44" fillId="0" borderId="23" xfId="0" applyFont="1" applyFill="1" applyBorder="1"/>
    <xf numFmtId="4" fontId="44" fillId="0" borderId="23" xfId="0" applyNumberFormat="1" applyFont="1" applyFill="1" applyBorder="1"/>
    <xf numFmtId="0" fontId="44" fillId="0" borderId="23" xfId="0" applyFont="1" applyFill="1" applyBorder="1" applyAlignment="1">
      <alignment horizontal="center" vertical="center"/>
    </xf>
    <xf numFmtId="0" fontId="44" fillId="0" borderId="42" xfId="0" applyFont="1" applyFill="1" applyBorder="1"/>
    <xf numFmtId="0" fontId="44" fillId="0" borderId="33" xfId="0" applyFont="1" applyFill="1" applyBorder="1"/>
    <xf numFmtId="4" fontId="44" fillId="0" borderId="33" xfId="0" applyNumberFormat="1" applyFont="1" applyFill="1" applyBorder="1"/>
    <xf numFmtId="0" fontId="44" fillId="0" borderId="33" xfId="0" applyFont="1" applyFill="1" applyBorder="1" applyAlignment="1">
      <alignment horizontal="center" vertical="center"/>
    </xf>
    <xf numFmtId="0" fontId="44" fillId="0" borderId="35" xfId="0" applyFont="1" applyFill="1" applyBorder="1"/>
    <xf numFmtId="4" fontId="23" fillId="0" borderId="13" xfId="0" applyNumberFormat="1" applyFont="1" applyFill="1" applyBorder="1" applyAlignment="1">
      <alignment horizontal="center" vertical="center"/>
    </xf>
    <xf numFmtId="0" fontId="44" fillId="0" borderId="13" xfId="0" applyFont="1" applyFill="1" applyBorder="1"/>
    <xf numFmtId="4" fontId="44" fillId="0" borderId="13" xfId="0" applyNumberFormat="1" applyFont="1" applyFill="1" applyBorder="1"/>
    <xf numFmtId="0" fontId="44" fillId="0" borderId="13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0" fillId="0" borderId="8" xfId="0" applyFont="1" applyFill="1" applyBorder="1"/>
    <xf numFmtId="164" fontId="0" fillId="0" borderId="8" xfId="0" applyNumberFormat="1" applyFont="1" applyFill="1" applyBorder="1"/>
    <xf numFmtId="0" fontId="0" fillId="0" borderId="3" xfId="0" applyFont="1" applyFill="1" applyBorder="1"/>
    <xf numFmtId="164" fontId="0" fillId="0" borderId="3" xfId="0" applyNumberFormat="1" applyFont="1" applyFill="1" applyBorder="1"/>
    <xf numFmtId="4" fontId="29" fillId="5" borderId="2" xfId="0" applyNumberFormat="1" applyFont="1" applyFill="1" applyBorder="1" applyAlignment="1">
      <alignment horizontal="center" vertical="center"/>
    </xf>
    <xf numFmtId="4" fontId="29" fillId="5" borderId="25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7" fillId="0" borderId="28" xfId="0" applyFont="1" applyFill="1" applyBorder="1"/>
    <xf numFmtId="4" fontId="17" fillId="0" borderId="20" xfId="0" applyNumberFormat="1" applyFont="1" applyFill="1" applyBorder="1" applyAlignment="1">
      <alignment horizontal="center" vertical="center"/>
    </xf>
    <xf numFmtId="0" fontId="17" fillId="0" borderId="13" xfId="0" applyFont="1" applyFill="1" applyBorder="1"/>
    <xf numFmtId="4" fontId="23" fillId="0" borderId="1" xfId="0" applyNumberFormat="1" applyFont="1" applyFill="1" applyBorder="1" applyAlignment="1">
      <alignment horizontal="center" vertical="center"/>
    </xf>
    <xf numFmtId="4" fontId="17" fillId="0" borderId="36" xfId="0" applyNumberFormat="1" applyFont="1" applyFill="1" applyBorder="1" applyAlignment="1">
      <alignment horizontal="center" vertical="center"/>
    </xf>
    <xf numFmtId="0" fontId="17" fillId="0" borderId="32" xfId="0" applyFont="1" applyFill="1" applyBorder="1"/>
    <xf numFmtId="4" fontId="22" fillId="0" borderId="17" xfId="0" applyNumberFormat="1" applyFont="1" applyFill="1" applyBorder="1" applyAlignment="1">
      <alignment horizontal="center" vertical="center"/>
    </xf>
    <xf numFmtId="4" fontId="22" fillId="0" borderId="32" xfId="0" applyNumberFormat="1" applyFont="1" applyFill="1" applyBorder="1" applyAlignment="1">
      <alignment horizontal="center" vertical="center"/>
    </xf>
    <xf numFmtId="0" fontId="17" fillId="0" borderId="33" xfId="0" applyFont="1" applyFill="1" applyBorder="1"/>
    <xf numFmtId="0" fontId="17" fillId="0" borderId="29" xfId="0" applyFont="1" applyFill="1" applyBorder="1"/>
    <xf numFmtId="0" fontId="23" fillId="0" borderId="3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/>
    </xf>
    <xf numFmtId="0" fontId="17" fillId="0" borderId="23" xfId="0" applyFont="1" applyFill="1" applyBorder="1"/>
    <xf numFmtId="0" fontId="17" fillId="0" borderId="42" xfId="0" applyFont="1" applyFill="1" applyBorder="1"/>
    <xf numFmtId="0" fontId="0" fillId="0" borderId="17" xfId="0" applyFont="1" applyFill="1" applyBorder="1"/>
    <xf numFmtId="0" fontId="22" fillId="0" borderId="17" xfId="0" applyFont="1" applyFill="1" applyBorder="1"/>
    <xf numFmtId="0" fontId="22" fillId="0" borderId="32" xfId="0" applyFont="1" applyFill="1" applyBorder="1"/>
    <xf numFmtId="4" fontId="17" fillId="0" borderId="23" xfId="0" applyNumberFormat="1" applyFont="1" applyFill="1" applyBorder="1"/>
    <xf numFmtId="0" fontId="18" fillId="0" borderId="23" xfId="0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32" xfId="0" applyFont="1" applyBorder="1"/>
    <xf numFmtId="4" fontId="17" fillId="0" borderId="33" xfId="0" applyNumberFormat="1" applyFont="1" applyFill="1" applyBorder="1"/>
    <xf numFmtId="0" fontId="18" fillId="0" borderId="33" xfId="0" applyFont="1" applyFill="1" applyBorder="1" applyAlignment="1">
      <alignment horizontal="center" vertical="center"/>
    </xf>
    <xf numFmtId="4" fontId="45" fillId="5" borderId="6" xfId="0" applyNumberFormat="1" applyFont="1" applyFill="1" applyBorder="1" applyAlignment="1">
      <alignment horizontal="center" vertical="center"/>
    </xf>
    <xf numFmtId="4" fontId="46" fillId="0" borderId="6" xfId="0" applyNumberFormat="1" applyFont="1" applyFill="1" applyBorder="1" applyAlignment="1">
      <alignment horizontal="center" vertical="center"/>
    </xf>
    <xf numFmtId="4" fontId="45" fillId="5" borderId="5" xfId="0" applyNumberFormat="1" applyFont="1" applyFill="1" applyBorder="1" applyAlignment="1">
      <alignment horizontal="center" vertical="center"/>
    </xf>
    <xf numFmtId="4" fontId="45" fillId="5" borderId="2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1" fillId="0" borderId="0" xfId="0" applyFont="1" applyAlignment="1"/>
    <xf numFmtId="9" fontId="38" fillId="0" borderId="0" xfId="1" applyFont="1" applyAlignment="1">
      <alignment horizontal="left" vertical="top" wrapText="1"/>
    </xf>
    <xf numFmtId="0" fontId="21" fillId="0" borderId="0" xfId="0" applyFont="1" applyAlignment="1">
      <alignment vertical="top"/>
    </xf>
    <xf numFmtId="4" fontId="46" fillId="3" borderId="6" xfId="0" applyNumberFormat="1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left" vertical="center" wrapText="1"/>
    </xf>
    <xf numFmtId="0" fontId="43" fillId="0" borderId="12" xfId="0" applyFont="1" applyFill="1" applyBorder="1" applyAlignment="1">
      <alignment horizontal="left" vertical="center" wrapText="1"/>
    </xf>
    <xf numFmtId="0" fontId="44" fillId="0" borderId="21" xfId="0" applyFont="1" applyFill="1" applyBorder="1"/>
    <xf numFmtId="4" fontId="44" fillId="0" borderId="21" xfId="0" applyNumberFormat="1" applyFont="1" applyFill="1" applyBorder="1"/>
    <xf numFmtId="0" fontId="44" fillId="0" borderId="21" xfId="0" applyFont="1" applyFill="1" applyBorder="1" applyAlignment="1">
      <alignment horizontal="center" vertical="center"/>
    </xf>
    <xf numFmtId="0" fontId="44" fillId="0" borderId="51" xfId="0" applyFont="1" applyFill="1" applyBorder="1"/>
    <xf numFmtId="4" fontId="17" fillId="0" borderId="52" xfId="0" applyNumberFormat="1" applyFont="1" applyFill="1" applyBorder="1"/>
    <xf numFmtId="4" fontId="17" fillId="0" borderId="35" xfId="0" applyNumberFormat="1" applyFont="1" applyFill="1" applyBorder="1"/>
    <xf numFmtId="4" fontId="17" fillId="0" borderId="42" xfId="0" applyNumberFormat="1" applyFont="1" applyFill="1" applyBorder="1"/>
    <xf numFmtId="4" fontId="22" fillId="0" borderId="52" xfId="0" applyNumberFormat="1" applyFont="1" applyFill="1" applyBorder="1" applyAlignment="1">
      <alignment horizontal="center" vertical="center"/>
    </xf>
    <xf numFmtId="0" fontId="17" fillId="0" borderId="52" xfId="0" applyFont="1" applyFill="1" applyBorder="1"/>
    <xf numFmtId="0" fontId="17" fillId="0" borderId="53" xfId="0" applyFont="1" applyFill="1" applyBorder="1"/>
    <xf numFmtId="0" fontId="17" fillId="0" borderId="54" xfId="0" applyFont="1" applyFill="1" applyBorder="1"/>
    <xf numFmtId="4" fontId="22" fillId="0" borderId="54" xfId="0" applyNumberFormat="1" applyFont="1" applyFill="1" applyBorder="1" applyAlignment="1">
      <alignment horizontal="center" vertical="center"/>
    </xf>
    <xf numFmtId="0" fontId="0" fillId="0" borderId="52" xfId="0" applyFont="1" applyFill="1" applyBorder="1"/>
    <xf numFmtId="0" fontId="22" fillId="0" borderId="54" xfId="0" applyFont="1" applyFill="1" applyBorder="1"/>
    <xf numFmtId="0" fontId="22" fillId="0" borderId="52" xfId="0" applyFont="1" applyFill="1" applyBorder="1"/>
    <xf numFmtId="4" fontId="45" fillId="0" borderId="5" xfId="0" applyNumberFormat="1" applyFont="1" applyFill="1" applyBorder="1" applyAlignment="1">
      <alignment horizontal="center" vertical="center"/>
    </xf>
    <xf numFmtId="4" fontId="45" fillId="0" borderId="58" xfId="0" applyNumberFormat="1" applyFont="1" applyFill="1" applyBorder="1" applyAlignment="1">
      <alignment horizontal="center" vertical="center"/>
    </xf>
    <xf numFmtId="4" fontId="46" fillId="0" borderId="59" xfId="0" applyNumberFormat="1" applyFont="1" applyFill="1" applyBorder="1" applyAlignment="1">
      <alignment horizontal="center" vertical="center"/>
    </xf>
    <xf numFmtId="4" fontId="46" fillId="0" borderId="58" xfId="0" applyNumberFormat="1" applyFont="1" applyFill="1" applyBorder="1" applyAlignment="1">
      <alignment horizontal="center" vertical="center"/>
    </xf>
    <xf numFmtId="4" fontId="46" fillId="0" borderId="60" xfId="0" applyNumberFormat="1" applyFont="1" applyFill="1" applyBorder="1" applyAlignment="1">
      <alignment horizontal="center" vertical="center"/>
    </xf>
    <xf numFmtId="4" fontId="46" fillId="0" borderId="60" xfId="0" applyNumberFormat="1" applyFont="1" applyFill="1" applyBorder="1" applyAlignment="1" applyProtection="1">
      <alignment horizontal="center" vertical="center"/>
      <protection locked="0"/>
    </xf>
    <xf numFmtId="4" fontId="47" fillId="0" borderId="60" xfId="0" applyNumberFormat="1" applyFont="1" applyFill="1" applyBorder="1" applyAlignment="1">
      <alignment horizontal="center" vertical="center"/>
    </xf>
    <xf numFmtId="4" fontId="46" fillId="0" borderId="60" xfId="0" applyNumberFormat="1" applyFont="1" applyBorder="1" applyAlignment="1">
      <alignment horizontal="center" vertical="center"/>
    </xf>
    <xf numFmtId="4" fontId="46" fillId="0" borderId="50" xfId="0" applyNumberFormat="1" applyFont="1" applyBorder="1" applyAlignment="1">
      <alignment horizontal="center" vertical="center"/>
    </xf>
    <xf numFmtId="4" fontId="46" fillId="0" borderId="50" xfId="0" applyNumberFormat="1" applyFont="1" applyFill="1" applyBorder="1" applyAlignment="1" applyProtection="1">
      <alignment horizontal="center" vertical="center"/>
      <protection locked="0"/>
    </xf>
    <xf numFmtId="4" fontId="45" fillId="0" borderId="2" xfId="0" applyNumberFormat="1" applyFont="1" applyBorder="1" applyAlignment="1">
      <alignment horizontal="center" vertical="center"/>
    </xf>
    <xf numFmtId="4" fontId="45" fillId="0" borderId="6" xfId="0" applyNumberFormat="1" applyFont="1" applyBorder="1" applyAlignment="1">
      <alignment horizontal="center" vertical="center"/>
    </xf>
    <xf numFmtId="4" fontId="45" fillId="0" borderId="6" xfId="0" applyNumberFormat="1" applyFont="1" applyFill="1" applyBorder="1" applyAlignment="1">
      <alignment horizontal="center" vertical="center"/>
    </xf>
    <xf numFmtId="4" fontId="46" fillId="0" borderId="61" xfId="0" applyNumberFormat="1" applyFont="1" applyFill="1" applyBorder="1" applyAlignment="1">
      <alignment horizontal="center" vertical="center"/>
    </xf>
    <xf numFmtId="4" fontId="46" fillId="0" borderId="59" xfId="0" applyNumberFormat="1" applyFont="1" applyBorder="1" applyAlignment="1">
      <alignment horizontal="center" vertical="center"/>
    </xf>
    <xf numFmtId="4" fontId="45" fillId="0" borderId="5" xfId="0" applyNumberFormat="1" applyFont="1" applyBorder="1" applyAlignment="1">
      <alignment horizontal="center" vertical="center"/>
    </xf>
    <xf numFmtId="4" fontId="46" fillId="0" borderId="60" xfId="0" applyNumberFormat="1" applyFont="1" applyFill="1" applyBorder="1" applyAlignment="1" applyProtection="1">
      <alignment horizontal="center" vertical="center"/>
    </xf>
    <xf numFmtId="4" fontId="46" fillId="0" borderId="50" xfId="0" applyNumberFormat="1" applyFont="1" applyFill="1" applyBorder="1" applyAlignment="1" applyProtection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29" fillId="5" borderId="27" xfId="0" applyNumberFormat="1" applyFont="1" applyFill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22" fillId="0" borderId="55" xfId="0" applyNumberFormat="1" applyFont="1" applyFill="1" applyBorder="1" applyAlignment="1">
      <alignment horizontal="center" vertical="center"/>
    </xf>
    <xf numFmtId="4" fontId="22" fillId="0" borderId="43" xfId="0" applyNumberFormat="1" applyFont="1" applyFill="1" applyBorder="1" applyAlignment="1">
      <alignment horizontal="center" vertical="center"/>
    </xf>
    <xf numFmtId="4" fontId="22" fillId="0" borderId="16" xfId="0" applyNumberFormat="1" applyFont="1" applyFill="1" applyBorder="1" applyAlignment="1">
      <alignment horizontal="center" vertical="center"/>
    </xf>
    <xf numFmtId="4" fontId="22" fillId="4" borderId="43" xfId="0" applyNumberFormat="1" applyFont="1" applyFill="1" applyBorder="1" applyAlignment="1">
      <alignment horizontal="center" vertical="center"/>
    </xf>
    <xf numFmtId="4" fontId="23" fillId="0" borderId="15" xfId="0" applyNumberFormat="1" applyFont="1" applyFill="1" applyBorder="1" applyAlignment="1">
      <alignment horizontal="center" vertical="center"/>
    </xf>
    <xf numFmtId="4" fontId="22" fillId="0" borderId="15" xfId="0" applyNumberFormat="1" applyFont="1" applyFill="1" applyBorder="1" applyAlignment="1">
      <alignment horizontal="center" vertical="center"/>
    </xf>
    <xf numFmtId="4" fontId="15" fillId="0" borderId="15" xfId="0" applyNumberFormat="1" applyFont="1" applyFill="1" applyBorder="1" applyAlignment="1">
      <alignment horizontal="center" vertical="center"/>
    </xf>
    <xf numFmtId="4" fontId="23" fillId="0" borderId="16" xfId="0" applyNumberFormat="1" applyFont="1" applyFill="1" applyBorder="1" applyAlignment="1">
      <alignment horizontal="center" vertical="center"/>
    </xf>
    <xf numFmtId="4" fontId="23" fillId="0" borderId="43" xfId="0" applyNumberFormat="1" applyFont="1" applyFill="1" applyBorder="1" applyAlignment="1">
      <alignment horizontal="center" vertical="center"/>
    </xf>
    <xf numFmtId="4" fontId="23" fillId="0" borderId="30" xfId="0" applyNumberFormat="1" applyFont="1" applyFill="1" applyBorder="1" applyAlignment="1">
      <alignment horizontal="center" vertical="center"/>
    </xf>
    <xf numFmtId="4" fontId="23" fillId="0" borderId="55" xfId="0" applyNumberFormat="1" applyFont="1" applyFill="1" applyBorder="1" applyAlignment="1">
      <alignment horizontal="center" vertical="center"/>
    </xf>
    <xf numFmtId="4" fontId="23" fillId="0" borderId="31" xfId="0" applyNumberFormat="1" applyFont="1" applyFill="1" applyBorder="1" applyAlignment="1">
      <alignment horizontal="center" vertical="center"/>
    </xf>
    <xf numFmtId="4" fontId="22" fillId="0" borderId="56" xfId="0" applyNumberFormat="1" applyFont="1" applyFill="1" applyBorder="1" applyAlignment="1">
      <alignment horizontal="center" vertical="center"/>
    </xf>
    <xf numFmtId="4" fontId="15" fillId="0" borderId="57" xfId="0" applyNumberFormat="1" applyFont="1" applyFill="1" applyBorder="1" applyAlignment="1">
      <alignment horizontal="center" vertical="center"/>
    </xf>
    <xf numFmtId="164" fontId="22" fillId="0" borderId="56" xfId="0" applyNumberFormat="1" applyFont="1" applyFill="1" applyBorder="1" applyAlignment="1">
      <alignment horizontal="center" vertical="center"/>
    </xf>
    <xf numFmtId="164" fontId="22" fillId="0" borderId="55" xfId="0" applyNumberFormat="1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4" xfId="0" applyFont="1" applyFill="1" applyBorder="1" applyAlignment="1">
      <alignment horizontal="center"/>
    </xf>
    <xf numFmtId="0" fontId="18" fillId="0" borderId="48" xfId="0" applyFont="1" applyFill="1" applyBorder="1" applyAlignment="1">
      <alignment horizontal="center"/>
    </xf>
    <xf numFmtId="0" fontId="18" fillId="0" borderId="45" xfId="0" applyFont="1" applyFill="1" applyBorder="1" applyAlignment="1">
      <alignment horizontal="center"/>
    </xf>
    <xf numFmtId="0" fontId="18" fillId="0" borderId="62" xfId="0" applyFont="1" applyFill="1" applyBorder="1" applyAlignment="1">
      <alignment horizontal="center"/>
    </xf>
    <xf numFmtId="0" fontId="19" fillId="0" borderId="64" xfId="0" applyFont="1" applyFill="1" applyBorder="1" applyAlignment="1">
      <alignment horizontal="center"/>
    </xf>
    <xf numFmtId="0" fontId="18" fillId="0" borderId="64" xfId="0" applyFont="1" applyFill="1" applyBorder="1" applyAlignment="1">
      <alignment horizontal="center"/>
    </xf>
    <xf numFmtId="0" fontId="37" fillId="0" borderId="63" xfId="0" applyFont="1" applyFill="1" applyBorder="1" applyAlignment="1">
      <alignment horizontal="center"/>
    </xf>
    <xf numFmtId="0" fontId="37" fillId="0" borderId="64" xfId="0" applyFont="1" applyFill="1" applyBorder="1" applyAlignment="1">
      <alignment horizontal="center"/>
    </xf>
    <xf numFmtId="0" fontId="37" fillId="0" borderId="62" xfId="0" applyFont="1" applyFill="1" applyBorder="1" applyAlignment="1">
      <alignment horizontal="center"/>
    </xf>
    <xf numFmtId="0" fontId="37" fillId="0" borderId="65" xfId="0" applyFont="1" applyFill="1" applyBorder="1" applyAlignment="1">
      <alignment horizontal="center"/>
    </xf>
    <xf numFmtId="0" fontId="37" fillId="0" borderId="44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/>
    </xf>
    <xf numFmtId="0" fontId="18" fillId="0" borderId="47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17" fillId="0" borderId="38" xfId="0" applyFont="1" applyFill="1" applyBorder="1"/>
    <xf numFmtId="0" fontId="17" fillId="0" borderId="40" xfId="0" applyFont="1" applyFill="1" applyBorder="1"/>
    <xf numFmtId="0" fontId="17" fillId="0" borderId="64" xfId="0" applyFont="1" applyFill="1" applyBorder="1"/>
    <xf numFmtId="0" fontId="17" fillId="0" borderId="63" xfId="0" applyFont="1" applyFill="1" applyBorder="1"/>
    <xf numFmtId="0" fontId="4" fillId="0" borderId="44" xfId="0" applyFont="1" applyFill="1" applyBorder="1"/>
    <xf numFmtId="0" fontId="4" fillId="0" borderId="38" xfId="0" applyFont="1" applyFill="1" applyBorder="1"/>
    <xf numFmtId="0" fontId="0" fillId="5" borderId="27" xfId="0" applyFont="1" applyFill="1" applyBorder="1"/>
    <xf numFmtId="0" fontId="15" fillId="0" borderId="38" xfId="0" applyFont="1" applyFill="1" applyBorder="1"/>
    <xf numFmtId="0" fontId="15" fillId="0" borderId="44" xfId="0" applyFont="1" applyFill="1" applyBorder="1"/>
    <xf numFmtId="0" fontId="0" fillId="0" borderId="19" xfId="0" applyFont="1" applyFill="1" applyBorder="1"/>
    <xf numFmtId="0" fontId="0" fillId="0" borderId="14" xfId="0" applyFont="1" applyFill="1" applyBorder="1"/>
    <xf numFmtId="0" fontId="0" fillId="5" borderId="14" xfId="0" applyFont="1" applyFill="1" applyBorder="1"/>
    <xf numFmtId="0" fontId="15" fillId="0" borderId="19" xfId="0" applyFont="1" applyFill="1" applyBorder="1"/>
    <xf numFmtId="4" fontId="22" fillId="0" borderId="3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vertical="top"/>
    </xf>
    <xf numFmtId="0" fontId="15" fillId="0" borderId="9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49" fillId="3" borderId="0" xfId="0" applyFont="1" applyFill="1" applyBorder="1" applyAlignment="1"/>
    <xf numFmtId="0" fontId="49" fillId="0" borderId="0" xfId="0" applyFont="1" applyAlignment="1"/>
    <xf numFmtId="0" fontId="29" fillId="3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9" fontId="34" fillId="0" borderId="1" xfId="1" applyFont="1" applyBorder="1" applyAlignment="1" applyProtection="1">
      <alignment horizontal="center" vertical="center" wrapText="1"/>
    </xf>
    <xf numFmtId="9" fontId="21" fillId="0" borderId="1" xfId="1" applyFont="1" applyBorder="1" applyAlignment="1"/>
    <xf numFmtId="9" fontId="0" fillId="0" borderId="1" xfId="1" applyFont="1" applyBorder="1" applyAlignment="1"/>
    <xf numFmtId="0" fontId="35" fillId="0" borderId="18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9" fillId="3" borderId="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5" fillId="0" borderId="7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19" xfId="0" applyFont="1" applyBorder="1"/>
    <xf numFmtId="0" fontId="22" fillId="0" borderId="4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22" fillId="0" borderId="4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vertical="center" wrapText="1"/>
    </xf>
    <xf numFmtId="0" fontId="28" fillId="5" borderId="25" xfId="0" applyFont="1" applyFill="1" applyBorder="1" applyAlignment="1" applyProtection="1">
      <alignment horizontal="left" vertical="center" wrapText="1"/>
    </xf>
    <xf numFmtId="0" fontId="30" fillId="5" borderId="0" xfId="0" applyFont="1" applyFill="1" applyBorder="1" applyAlignment="1">
      <alignment horizontal="left" wrapText="1"/>
    </xf>
    <xf numFmtId="0" fontId="30" fillId="5" borderId="27" xfId="0" applyFont="1" applyFill="1" applyBorder="1" applyAlignment="1">
      <alignment horizontal="left" wrapText="1"/>
    </xf>
    <xf numFmtId="0" fontId="25" fillId="0" borderId="37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48" fillId="0" borderId="37" xfId="0" applyFont="1" applyFill="1" applyBorder="1" applyAlignment="1" applyProtection="1">
      <alignment horizontal="left" vertical="center" wrapText="1"/>
    </xf>
    <xf numFmtId="0" fontId="15" fillId="0" borderId="32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wrapText="1"/>
    </xf>
    <xf numFmtId="0" fontId="22" fillId="0" borderId="32" xfId="0" applyFont="1" applyFill="1" applyBorder="1" applyAlignment="1">
      <alignment wrapText="1"/>
    </xf>
    <xf numFmtId="0" fontId="15" fillId="0" borderId="1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28" fillId="5" borderId="25" xfId="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Alignment="1"/>
    <xf numFmtId="0" fontId="0" fillId="5" borderId="27" xfId="0" applyFont="1" applyFill="1" applyBorder="1" applyAlignment="1"/>
    <xf numFmtId="0" fontId="15" fillId="0" borderId="15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0" fillId="0" borderId="17" xfId="0" applyFont="1" applyBorder="1" applyAlignment="1">
      <alignment horizontal="left" vertical="center" wrapText="1"/>
    </xf>
    <xf numFmtId="0" fontId="15" fillId="0" borderId="3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42" fillId="0" borderId="26" xfId="0" applyFont="1" applyFill="1" applyBorder="1" applyAlignment="1">
      <alignment vertical="center"/>
    </xf>
    <xf numFmtId="0" fontId="42" fillId="0" borderId="47" xfId="0" applyFont="1" applyFill="1" applyBorder="1" applyAlignment="1">
      <alignment vertical="center"/>
    </xf>
    <xf numFmtId="0" fontId="22" fillId="0" borderId="37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33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/>
    <xf numFmtId="0" fontId="4" fillId="0" borderId="0" xfId="0" applyFont="1" applyBorder="1"/>
    <xf numFmtId="0" fontId="30" fillId="0" borderId="0" xfId="0" applyFont="1" applyAlignment="1"/>
    <xf numFmtId="0" fontId="49" fillId="0" borderId="0" xfId="0" applyFont="1" applyAlignment="1">
      <alignment vertical="top" wrapText="1"/>
    </xf>
    <xf numFmtId="0" fontId="49" fillId="0" borderId="0" xfId="0" applyFont="1" applyAlignment="1">
      <alignment vertical="top"/>
    </xf>
    <xf numFmtId="0" fontId="15" fillId="0" borderId="41" xfId="0" applyFont="1" applyFill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15" fillId="0" borderId="49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Fill="1" applyBorder="1" applyAlignment="1">
      <alignment horizontal="left" vertical="center" indent="10"/>
    </xf>
    <xf numFmtId="0" fontId="1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5" fillId="0" borderId="46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5" fillId="5" borderId="18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30" fillId="5" borderId="19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26" fillId="5" borderId="8" xfId="0" applyFont="1" applyFill="1" applyBorder="1" applyAlignment="1">
      <alignment horizontal="left" wrapText="1"/>
    </xf>
    <xf numFmtId="0" fontId="26" fillId="5" borderId="14" xfId="0" applyFont="1" applyFill="1" applyBorder="1" applyAlignment="1">
      <alignment horizontal="left" wrapText="1"/>
    </xf>
    <xf numFmtId="0" fontId="25" fillId="0" borderId="66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40" xfId="0" applyFont="1" applyFill="1" applyBorder="1"/>
    <xf numFmtId="4" fontId="22" fillId="0" borderId="57" xfId="0" applyNumberFormat="1" applyFont="1" applyFill="1" applyBorder="1" applyAlignment="1">
      <alignment horizontal="center" vertical="center"/>
    </xf>
    <xf numFmtId="4" fontId="22" fillId="0" borderId="28" xfId="0" applyNumberFormat="1" applyFont="1" applyFill="1" applyBorder="1" applyAlignment="1">
      <alignment horizontal="center" vertical="center"/>
    </xf>
    <xf numFmtId="4" fontId="22" fillId="0" borderId="29" xfId="0" applyNumberFormat="1" applyFont="1" applyFill="1" applyBorder="1" applyAlignment="1">
      <alignment horizontal="center" vertical="center"/>
    </xf>
    <xf numFmtId="4" fontId="45" fillId="0" borderId="61" xfId="0" applyNumberFormat="1" applyFont="1" applyFill="1" applyBorder="1" applyAlignment="1">
      <alignment horizontal="center" vertical="center"/>
    </xf>
    <xf numFmtId="0" fontId="25" fillId="0" borderId="67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68" xfId="0" applyFont="1" applyFill="1" applyBorder="1"/>
    <xf numFmtId="4" fontId="22" fillId="0" borderId="30" xfId="0" applyNumberFormat="1" applyFont="1" applyFill="1" applyBorder="1" applyAlignment="1">
      <alignment horizontal="center" vertical="center"/>
    </xf>
    <xf numFmtId="4" fontId="22" fillId="0" borderId="21" xfId="0" applyNumberFormat="1" applyFont="1" applyFill="1" applyBorder="1" applyAlignment="1">
      <alignment horizontal="center" vertical="center"/>
    </xf>
    <xf numFmtId="4" fontId="22" fillId="0" borderId="51" xfId="0" applyNumberFormat="1" applyFont="1" applyFill="1" applyBorder="1" applyAlignment="1">
      <alignment horizontal="center" vertical="center"/>
    </xf>
    <xf numFmtId="4" fontId="45" fillId="0" borderId="5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0066"/>
      <color rgb="FFFF00FF"/>
      <color rgb="FFFCD5B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17"/>
  <sheetViews>
    <sheetView tabSelected="1" view="pageBreakPreview" topLeftCell="C1" zoomScale="75" zoomScaleNormal="50" zoomScaleSheetLayoutView="75" workbookViewId="0">
      <selection activeCell="C54" sqref="C54:AD54"/>
    </sheetView>
  </sheetViews>
  <sheetFormatPr defaultColWidth="9.7109375" defaultRowHeight="20.25" x14ac:dyDescent="0.2"/>
  <cols>
    <col min="1" max="1" width="39" hidden="1" customWidth="1"/>
    <col min="2" max="2" width="34" hidden="1" customWidth="1"/>
    <col min="3" max="3" width="21.7109375" customWidth="1"/>
    <col min="4" max="4" width="48" hidden="1" customWidth="1"/>
    <col min="5" max="5" width="41.28515625" hidden="1" customWidth="1"/>
    <col min="6" max="6" width="27.42578125" hidden="1" customWidth="1"/>
    <col min="7" max="7" width="22.7109375" hidden="1" customWidth="1"/>
    <col min="8" max="8" width="39" hidden="1" customWidth="1"/>
    <col min="9" max="9" width="26.28515625" hidden="1" customWidth="1"/>
    <col min="10" max="10" width="35" hidden="1" customWidth="1"/>
    <col min="11" max="11" width="25.42578125" hidden="1" customWidth="1"/>
    <col min="12" max="12" width="24.28515625" hidden="1" customWidth="1"/>
    <col min="13" max="13" width="41.7109375" hidden="1" customWidth="1"/>
    <col min="14" max="14" width="24.5703125" hidden="1" customWidth="1"/>
    <col min="15" max="15" width="20.28515625" hidden="1" customWidth="1"/>
    <col min="16" max="17" width="21.5703125" hidden="1" customWidth="1"/>
    <col min="18" max="18" width="21.7109375" hidden="1" customWidth="1"/>
    <col min="19" max="19" width="27.7109375" hidden="1" customWidth="1"/>
    <col min="20" max="20" width="5.42578125" hidden="1" customWidth="1"/>
    <col min="21" max="21" width="22.5703125" hidden="1" customWidth="1"/>
    <col min="22" max="22" width="46.5703125" hidden="1" customWidth="1"/>
    <col min="23" max="23" width="26.7109375" hidden="1" customWidth="1"/>
    <col min="24" max="24" width="30.42578125" hidden="1" customWidth="1"/>
    <col min="25" max="25" width="90" hidden="1" customWidth="1"/>
    <col min="26" max="26" width="26.28515625" customWidth="1"/>
    <col min="27" max="27" width="38.28515625" customWidth="1"/>
    <col min="28" max="28" width="50.7109375" customWidth="1"/>
    <col min="29" max="29" width="53.28515625" customWidth="1"/>
    <col min="30" max="30" width="44" customWidth="1"/>
    <col min="31" max="31" width="0.7109375" hidden="1" customWidth="1"/>
    <col min="32" max="32" width="16.7109375" style="19" hidden="1" customWidth="1"/>
    <col min="33" max="33" width="31.28515625" hidden="1" customWidth="1"/>
    <col min="34" max="34" width="54.5703125" hidden="1" customWidth="1"/>
    <col min="35" max="35" width="53.5703125" hidden="1" customWidth="1"/>
    <col min="36" max="36" width="20.28515625" hidden="1" customWidth="1"/>
    <col min="37" max="37" width="22" hidden="1" customWidth="1"/>
    <col min="38" max="38" width="47" hidden="1" customWidth="1"/>
    <col min="39" max="39" width="20.5703125" style="41" customWidth="1"/>
    <col min="40" max="40" width="21.140625" style="28" customWidth="1"/>
    <col min="41" max="41" width="19.5703125" style="35" bestFit="1" customWidth="1"/>
  </cols>
  <sheetData>
    <row r="1" spans="2:47" ht="42.75" customHeight="1" x14ac:dyDescent="0.3">
      <c r="AM1" s="227" t="s">
        <v>67</v>
      </c>
      <c r="AN1" s="228"/>
      <c r="AO1" s="228"/>
      <c r="AP1" s="228"/>
      <c r="AQ1" s="228"/>
      <c r="AR1" s="228"/>
      <c r="AS1" s="228"/>
      <c r="AT1" s="228"/>
      <c r="AU1" s="228"/>
    </row>
    <row r="2" spans="2:47" ht="161.25" customHeight="1" x14ac:dyDescent="0.2">
      <c r="AM2" s="241" t="s">
        <v>65</v>
      </c>
      <c r="AN2" s="242"/>
      <c r="AO2" s="242"/>
      <c r="AP2" s="222"/>
      <c r="AQ2" s="222"/>
      <c r="AR2" s="222"/>
      <c r="AS2" s="222"/>
      <c r="AT2" s="222"/>
      <c r="AU2" s="222"/>
    </row>
    <row r="3" spans="2:47" ht="28.5" customHeight="1" x14ac:dyDescent="0.35">
      <c r="AC3" s="72"/>
      <c r="AE3" s="131"/>
      <c r="AF3" s="131"/>
      <c r="AG3" s="131"/>
      <c r="AH3" s="131"/>
      <c r="AI3" s="131"/>
      <c r="AJ3" s="131"/>
      <c r="AK3" s="131"/>
      <c r="AL3" s="131"/>
      <c r="AM3" s="228" t="s">
        <v>63</v>
      </c>
      <c r="AN3" s="303"/>
      <c r="AO3" s="303"/>
    </row>
    <row r="4" spans="2:47" s="2" customFormat="1" ht="105.75" customHeight="1" x14ac:dyDescent="0.35"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71"/>
      <c r="AD4" s="132"/>
      <c r="AE4" s="133"/>
      <c r="AF4" s="133"/>
      <c r="AG4" s="133"/>
      <c r="AH4" s="133"/>
      <c r="AI4" s="133"/>
      <c r="AJ4" s="133"/>
      <c r="AK4" s="133"/>
      <c r="AL4" s="133"/>
      <c r="AM4" s="304" t="s">
        <v>64</v>
      </c>
      <c r="AN4" s="305"/>
      <c r="AO4" s="305"/>
    </row>
    <row r="5" spans="2:47" s="2" customFormat="1" ht="117.75" customHeight="1" thickBot="1" x14ac:dyDescent="0.4">
      <c r="C5" s="232" t="s">
        <v>23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4"/>
      <c r="AO5" s="234"/>
    </row>
    <row r="6" spans="2:47" s="21" customFormat="1" ht="50.45" customHeight="1" thickBot="1" x14ac:dyDescent="0.3">
      <c r="B6" s="22"/>
      <c r="C6" s="235" t="s">
        <v>3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7"/>
      <c r="AE6" s="190"/>
      <c r="AF6" s="170"/>
      <c r="AG6" s="46"/>
      <c r="AH6" s="46"/>
      <c r="AI6" s="46"/>
      <c r="AJ6" s="46"/>
      <c r="AK6" s="46"/>
      <c r="AL6" s="46"/>
      <c r="AM6" s="229" t="s">
        <v>6</v>
      </c>
      <c r="AN6" s="230"/>
      <c r="AO6" s="231"/>
    </row>
    <row r="7" spans="2:47" s="21" customFormat="1" ht="38.25" customHeight="1" thickBot="1" x14ac:dyDescent="0.3">
      <c r="B7" s="22"/>
      <c r="C7" s="238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40"/>
      <c r="AE7" s="191"/>
      <c r="AF7" s="171" t="s">
        <v>4</v>
      </c>
      <c r="AG7" s="47"/>
      <c r="AH7" s="47"/>
      <c r="AI7" s="47"/>
      <c r="AJ7" s="47"/>
      <c r="AK7" s="47"/>
      <c r="AL7" s="47"/>
      <c r="AM7" s="77" t="s">
        <v>18</v>
      </c>
      <c r="AN7" s="77" t="s">
        <v>19</v>
      </c>
      <c r="AO7" s="78" t="s">
        <v>22</v>
      </c>
    </row>
    <row r="8" spans="2:47" s="21" customFormat="1" ht="52.15" customHeight="1" thickBot="1" x14ac:dyDescent="0.3">
      <c r="B8" s="22"/>
      <c r="C8" s="271" t="s">
        <v>51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3"/>
      <c r="AE8" s="192"/>
      <c r="AF8" s="172" t="e">
        <f>#REF!+AF13+AF31+AF32+#REF!+AF33+#REF!+#REF!+AF34+#REF!+#REF!+#REF!+AF39+AF40+#REF!+#REF!</f>
        <v>#REF!</v>
      </c>
      <c r="AG8" s="99" t="e">
        <f>#REF!+AG13+AG31+AG32+#REF!+AG33+#REF!+#REF!+AG34+#REF!+#REF!+#REF!+AG39+AG40+#REF!+#REF!</f>
        <v>#REF!</v>
      </c>
      <c r="AH8" s="99" t="e">
        <f>#REF!+AH13+AH31+AH32+#REF!+AH33+#REF!+#REF!+AH34+#REF!+#REF!+#REF!+AH39+AH40+#REF!+#REF!</f>
        <v>#REF!</v>
      </c>
      <c r="AI8" s="99" t="e">
        <f>#REF!+AI13+AI31+AI32+#REF!+AI33+#REF!+#REF!+AI34+#REF!+#REF!+#REF!+AI39+AI40+#REF!+#REF!</f>
        <v>#REF!</v>
      </c>
      <c r="AJ8" s="99" t="e">
        <f>#REF!+AJ13+AJ31+AJ32+#REF!+AJ33+#REF!+#REF!+AJ34+#REF!+#REF!+#REF!+AJ39+AJ40+#REF!+#REF!</f>
        <v>#REF!</v>
      </c>
      <c r="AK8" s="99" t="e">
        <f>#REF!+AK13+AK31+AK32+#REF!+AK33+#REF!+#REF!+AK34+#REF!+#REF!+#REF!+AK39+AK40+#REF!+#REF!</f>
        <v>#REF!</v>
      </c>
      <c r="AL8" s="100" t="e">
        <f>#REF!+AL13+AL31+AL32+#REF!+AL33+#REF!+#REF!+AL34+#REF!+#REF!+#REF!+AL39+AL40+#REF!+#REF!</f>
        <v>#REF!</v>
      </c>
      <c r="AM8" s="125">
        <f>AM10+AM13+AM31+AM32+AM33+AM34+AM39+AM40+AM41+AM42+AM43+AM30+AM25</f>
        <v>862334.93799999997</v>
      </c>
      <c r="AN8" s="125">
        <f>AN10+AN13+AN31+AN32+AN33+AN34+AN39+AN40+AN41+AN42+AN43+AN30+AN25</f>
        <v>865436.26300000004</v>
      </c>
      <c r="AO8" s="125">
        <f>AO10+AO13+AO31+AO32+AO33+AO34+AO39+AO40+AO41+AO42+AO43+AO30+AO25</f>
        <v>867899.11900000006</v>
      </c>
    </row>
    <row r="9" spans="2:47" s="23" customFormat="1" ht="34.15" customHeight="1" thickBot="1" x14ac:dyDescent="0.3">
      <c r="B9" s="24"/>
      <c r="C9" s="245" t="s">
        <v>0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7"/>
      <c r="AE9" s="193"/>
      <c r="AF9" s="173" t="s">
        <v>5</v>
      </c>
      <c r="AG9" s="121"/>
      <c r="AH9" s="121"/>
      <c r="AI9" s="121"/>
      <c r="AJ9" s="122"/>
      <c r="AK9" s="122"/>
      <c r="AL9" s="121"/>
      <c r="AM9" s="134"/>
      <c r="AN9" s="134"/>
      <c r="AO9" s="126"/>
    </row>
    <row r="10" spans="2:47" s="23" customFormat="1" ht="48" customHeight="1" thickBot="1" x14ac:dyDescent="0.3">
      <c r="B10" s="24"/>
      <c r="C10" s="248" t="s">
        <v>52</v>
      </c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194"/>
      <c r="AF10" s="174"/>
      <c r="AG10" s="40"/>
      <c r="AH10" s="40"/>
      <c r="AI10" s="40"/>
      <c r="AJ10" s="36"/>
      <c r="AK10" s="37"/>
      <c r="AL10" s="141"/>
      <c r="AM10" s="152">
        <v>0</v>
      </c>
      <c r="AN10" s="152">
        <f t="shared" ref="AN10:AO10" si="0">AN12</f>
        <v>3262</v>
      </c>
      <c r="AO10" s="152">
        <f t="shared" si="0"/>
        <v>3849</v>
      </c>
    </row>
    <row r="11" spans="2:47" s="23" customFormat="1" ht="21" customHeight="1" x14ac:dyDescent="0.25">
      <c r="B11" s="24"/>
      <c r="C11" s="314" t="s">
        <v>1</v>
      </c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195"/>
      <c r="AF11" s="175"/>
      <c r="AG11" s="110"/>
      <c r="AH11" s="110"/>
      <c r="AI11" s="110"/>
      <c r="AJ11" s="123"/>
      <c r="AK11" s="124"/>
      <c r="AL11" s="142"/>
      <c r="AM11" s="153"/>
      <c r="AN11" s="153"/>
      <c r="AO11" s="153"/>
    </row>
    <row r="12" spans="2:47" s="23" customFormat="1" ht="43.5" customHeight="1" thickBot="1" x14ac:dyDescent="0.3">
      <c r="B12" s="24"/>
      <c r="C12" s="306" t="s">
        <v>15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196"/>
      <c r="AF12" s="176"/>
      <c r="AG12" s="114"/>
      <c r="AH12" s="114"/>
      <c r="AI12" s="114"/>
      <c r="AJ12" s="119"/>
      <c r="AK12" s="120"/>
      <c r="AL12" s="143"/>
      <c r="AM12" s="154">
        <v>0</v>
      </c>
      <c r="AN12" s="166">
        <v>3262</v>
      </c>
      <c r="AO12" s="166">
        <v>3849</v>
      </c>
    </row>
    <row r="13" spans="2:47" s="23" customFormat="1" ht="111.75" customHeight="1" thickBot="1" x14ac:dyDescent="0.3">
      <c r="B13" s="24"/>
      <c r="C13" s="248" t="s">
        <v>31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194"/>
      <c r="AF13" s="174" t="e">
        <f>AF15+AF20+#REF!+#REF!+#REF!</f>
        <v>#REF!</v>
      </c>
      <c r="AG13" s="108" t="e">
        <f>AG15+AG20+#REF!+#REF!</f>
        <v>#REF!</v>
      </c>
      <c r="AH13" s="108" t="e">
        <f>AH15+AH20+#REF!+#REF!</f>
        <v>#REF!</v>
      </c>
      <c r="AI13" s="108" t="e">
        <f>AI15+AI20+#REF!+#REF!</f>
        <v>#REF!</v>
      </c>
      <c r="AJ13" s="108" t="e">
        <f>AJ15+AJ20+#REF!+#REF!</f>
        <v>#REF!</v>
      </c>
      <c r="AK13" s="108" t="e">
        <f>AK15+AK20+#REF!+#REF!</f>
        <v>#REF!</v>
      </c>
      <c r="AL13" s="144" t="e">
        <f>AL15+AL20+#REF!+#REF!</f>
        <v>#REF!</v>
      </c>
      <c r="AM13" s="152">
        <f>AM15+AM20</f>
        <v>824896</v>
      </c>
      <c r="AN13" s="152">
        <f>AN15+AN20</f>
        <v>824896</v>
      </c>
      <c r="AO13" s="152">
        <f>AO15+AO20</f>
        <v>824896</v>
      </c>
    </row>
    <row r="14" spans="2:47" s="30" customFormat="1" ht="21" customHeight="1" x14ac:dyDescent="0.25">
      <c r="B14" s="29"/>
      <c r="C14" s="282" t="s">
        <v>1</v>
      </c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197"/>
      <c r="AF14" s="177"/>
      <c r="AG14" s="52"/>
      <c r="AH14" s="52"/>
      <c r="AI14" s="52"/>
      <c r="AJ14" s="52"/>
      <c r="AK14" s="52"/>
      <c r="AL14" s="53"/>
      <c r="AM14" s="155"/>
      <c r="AN14" s="155"/>
      <c r="AO14" s="155"/>
    </row>
    <row r="15" spans="2:47" s="30" customFormat="1" ht="21" customHeight="1" x14ac:dyDescent="0.25">
      <c r="B15" s="31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275" t="s">
        <v>20</v>
      </c>
      <c r="AA15" s="275"/>
      <c r="AB15" s="275"/>
      <c r="AC15" s="275"/>
      <c r="AD15" s="276"/>
      <c r="AE15" s="198"/>
      <c r="AF15" s="178" t="e">
        <f>#REF!+#REF!</f>
        <v>#REF!</v>
      </c>
      <c r="AG15" s="61" t="e">
        <f>#REF!+#REF!</f>
        <v>#REF!</v>
      </c>
      <c r="AH15" s="61" t="e">
        <f>#REF!+#REF!</f>
        <v>#REF!</v>
      </c>
      <c r="AI15" s="61" t="e">
        <f>#REF!+#REF!</f>
        <v>#REF!</v>
      </c>
      <c r="AJ15" s="61" t="e">
        <f>#REF!+#REF!</f>
        <v>#REF!</v>
      </c>
      <c r="AK15" s="61" t="e">
        <f>#REF!+#REF!</f>
        <v>#REF!</v>
      </c>
      <c r="AL15" s="62" t="e">
        <f>#REF!+#REF!</f>
        <v>#REF!</v>
      </c>
      <c r="AM15" s="156">
        <f>AM17+AM18+AM19</f>
        <v>798080</v>
      </c>
      <c r="AN15" s="156">
        <f t="shared" ref="AN15:AO15" si="1">AN17+AN18+AN19</f>
        <v>798080</v>
      </c>
      <c r="AO15" s="156">
        <f t="shared" si="1"/>
        <v>798080</v>
      </c>
    </row>
    <row r="16" spans="2:47" s="30" customFormat="1" ht="20.25" customHeight="1" x14ac:dyDescent="0.25">
      <c r="B16" s="31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73"/>
      <c r="AA16" s="316" t="s">
        <v>0</v>
      </c>
      <c r="AB16" s="279"/>
      <c r="AC16" s="279"/>
      <c r="AD16" s="280"/>
      <c r="AE16" s="198"/>
      <c r="AF16" s="179"/>
      <c r="AG16" s="32"/>
      <c r="AH16" s="32"/>
      <c r="AI16" s="32"/>
      <c r="AJ16" s="32"/>
      <c r="AK16" s="32"/>
      <c r="AL16" s="34"/>
      <c r="AM16" s="156"/>
      <c r="AN16" s="156"/>
      <c r="AO16" s="156"/>
    </row>
    <row r="17" spans="1:41" s="30" customFormat="1" ht="26.45" customHeight="1" x14ac:dyDescent="0.25">
      <c r="B17" s="31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223"/>
      <c r="AA17" s="275" t="s">
        <v>53</v>
      </c>
      <c r="AB17" s="284"/>
      <c r="AC17" s="284"/>
      <c r="AD17" s="285"/>
      <c r="AE17" s="199"/>
      <c r="AF17" s="178"/>
      <c r="AG17" s="32"/>
      <c r="AH17" s="32"/>
      <c r="AI17" s="32"/>
      <c r="AJ17" s="63"/>
      <c r="AK17" s="64"/>
      <c r="AL17" s="34"/>
      <c r="AM17" s="157">
        <f>261272+178</f>
        <v>261450</v>
      </c>
      <c r="AN17" s="157">
        <f>261272+178</f>
        <v>261450</v>
      </c>
      <c r="AO17" s="157">
        <f>261272+178</f>
        <v>261450</v>
      </c>
    </row>
    <row r="18" spans="1:41" s="30" customFormat="1" ht="26.45" customHeight="1" x14ac:dyDescent="0.25">
      <c r="B18" s="31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223"/>
      <c r="AA18" s="275" t="s">
        <v>54</v>
      </c>
      <c r="AB18" s="312"/>
      <c r="AC18" s="312"/>
      <c r="AD18" s="313"/>
      <c r="AE18" s="199"/>
      <c r="AF18" s="178"/>
      <c r="AG18" s="32"/>
      <c r="AH18" s="32"/>
      <c r="AI18" s="32"/>
      <c r="AJ18" s="63"/>
      <c r="AK18" s="64"/>
      <c r="AL18" s="34"/>
      <c r="AM18" s="157">
        <f>518629+897</f>
        <v>519526</v>
      </c>
      <c r="AN18" s="157">
        <f>518629+897</f>
        <v>519526</v>
      </c>
      <c r="AO18" s="157">
        <f>518629+897</f>
        <v>519526</v>
      </c>
    </row>
    <row r="19" spans="1:41" s="30" customFormat="1" ht="26.45" customHeight="1" x14ac:dyDescent="0.25">
      <c r="B19" s="31"/>
      <c r="C19" s="80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24"/>
      <c r="AA19" s="265" t="s">
        <v>55</v>
      </c>
      <c r="AB19" s="266"/>
      <c r="AC19" s="266"/>
      <c r="AD19" s="267"/>
      <c r="AE19" s="199"/>
      <c r="AF19" s="178"/>
      <c r="AG19" s="32"/>
      <c r="AH19" s="32"/>
      <c r="AI19" s="32"/>
      <c r="AJ19" s="63"/>
      <c r="AK19" s="64"/>
      <c r="AL19" s="34"/>
      <c r="AM19" s="157">
        <v>17104</v>
      </c>
      <c r="AN19" s="157">
        <v>17104</v>
      </c>
      <c r="AO19" s="157">
        <v>17104</v>
      </c>
    </row>
    <row r="20" spans="1:41" s="30" customFormat="1" ht="27" customHeight="1" x14ac:dyDescent="0.25">
      <c r="B20" s="31"/>
      <c r="C20" s="75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265" t="s">
        <v>56</v>
      </c>
      <c r="AA20" s="265"/>
      <c r="AB20" s="265"/>
      <c r="AC20" s="265"/>
      <c r="AD20" s="274"/>
      <c r="AE20" s="199"/>
      <c r="AF20" s="180">
        <v>11855</v>
      </c>
      <c r="AG20" s="32"/>
      <c r="AH20" s="32"/>
      <c r="AI20" s="32"/>
      <c r="AJ20" s="63">
        <v>293</v>
      </c>
      <c r="AK20" s="64">
        <v>11014</v>
      </c>
      <c r="AL20" s="34"/>
      <c r="AM20" s="156">
        <f>AM22+AM23+AM24</f>
        <v>26816</v>
      </c>
      <c r="AN20" s="156">
        <f t="shared" ref="AN20" si="2">AN22+AN23+AN24</f>
        <v>26816</v>
      </c>
      <c r="AO20" s="156">
        <f>AO22+AO23+AO24</f>
        <v>26816</v>
      </c>
    </row>
    <row r="21" spans="1:41" s="30" customFormat="1" ht="23.25" customHeight="1" x14ac:dyDescent="0.25">
      <c r="B21" s="31"/>
      <c r="C21" s="74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223"/>
      <c r="AA21" s="289" t="s">
        <v>0</v>
      </c>
      <c r="AB21" s="289"/>
      <c r="AC21" s="289"/>
      <c r="AD21" s="290"/>
      <c r="AE21" s="200"/>
      <c r="AF21" s="181"/>
      <c r="AG21" s="82"/>
      <c r="AH21" s="82"/>
      <c r="AI21" s="82"/>
      <c r="AJ21" s="83"/>
      <c r="AK21" s="84"/>
      <c r="AL21" s="85"/>
      <c r="AM21" s="158"/>
      <c r="AN21" s="158"/>
      <c r="AO21" s="156"/>
    </row>
    <row r="22" spans="1:41" s="30" customFormat="1" ht="27" customHeight="1" x14ac:dyDescent="0.25">
      <c r="B22" s="31"/>
      <c r="C22" s="75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224"/>
      <c r="AA22" s="265" t="s">
        <v>14</v>
      </c>
      <c r="AB22" s="266"/>
      <c r="AC22" s="266"/>
      <c r="AD22" s="267"/>
      <c r="AE22" s="201"/>
      <c r="AF22" s="90"/>
      <c r="AG22" s="91"/>
      <c r="AH22" s="91"/>
      <c r="AI22" s="91"/>
      <c r="AJ22" s="92"/>
      <c r="AK22" s="93"/>
      <c r="AL22" s="91"/>
      <c r="AM22" s="159">
        <v>4055</v>
      </c>
      <c r="AN22" s="168">
        <v>4055</v>
      </c>
      <c r="AO22" s="168">
        <v>4055</v>
      </c>
    </row>
    <row r="23" spans="1:41" s="30" customFormat="1" ht="27" customHeight="1" x14ac:dyDescent="0.25">
      <c r="B23" s="31"/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225"/>
      <c r="AA23" s="286" t="s">
        <v>57</v>
      </c>
      <c r="AB23" s="287"/>
      <c r="AC23" s="287"/>
      <c r="AD23" s="288"/>
      <c r="AE23" s="202"/>
      <c r="AF23" s="182"/>
      <c r="AG23" s="86"/>
      <c r="AH23" s="86"/>
      <c r="AI23" s="86"/>
      <c r="AJ23" s="87"/>
      <c r="AK23" s="88"/>
      <c r="AL23" s="89"/>
      <c r="AM23" s="159">
        <v>22206</v>
      </c>
      <c r="AN23" s="168">
        <v>22206</v>
      </c>
      <c r="AO23" s="168">
        <v>22206</v>
      </c>
    </row>
    <row r="24" spans="1:41" s="30" customFormat="1" ht="27" customHeight="1" thickBot="1" x14ac:dyDescent="0.3">
      <c r="B24" s="31"/>
      <c r="C24" s="135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226"/>
      <c r="AA24" s="268" t="s">
        <v>55</v>
      </c>
      <c r="AB24" s="269"/>
      <c r="AC24" s="269"/>
      <c r="AD24" s="270"/>
      <c r="AE24" s="203"/>
      <c r="AF24" s="183"/>
      <c r="AG24" s="137"/>
      <c r="AH24" s="137"/>
      <c r="AI24" s="137"/>
      <c r="AJ24" s="138"/>
      <c r="AK24" s="139"/>
      <c r="AL24" s="140"/>
      <c r="AM24" s="160">
        <v>555</v>
      </c>
      <c r="AN24" s="169">
        <v>555</v>
      </c>
      <c r="AO24" s="169">
        <v>555</v>
      </c>
    </row>
    <row r="25" spans="1:41" s="30" customFormat="1" ht="45" customHeight="1" thickBot="1" x14ac:dyDescent="0.3">
      <c r="B25" s="31"/>
      <c r="C25" s="248" t="s">
        <v>32</v>
      </c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04"/>
      <c r="AF25" s="184"/>
      <c r="AG25" s="40"/>
      <c r="AH25" s="40"/>
      <c r="AI25" s="40"/>
      <c r="AJ25" s="70"/>
      <c r="AK25" s="37"/>
      <c r="AL25" s="145"/>
      <c r="AM25" s="152">
        <f>AM27+AM28+AM29</f>
        <v>2901</v>
      </c>
      <c r="AN25" s="152">
        <f t="shared" ref="AN25:AO25" si="3">AN27+AN28+AN29</f>
        <v>2901</v>
      </c>
      <c r="AO25" s="152">
        <f t="shared" si="3"/>
        <v>2901</v>
      </c>
    </row>
    <row r="26" spans="1:41" s="57" customFormat="1" ht="31.15" customHeight="1" x14ac:dyDescent="0.25">
      <c r="B26" s="58"/>
      <c r="C26" s="291" t="s">
        <v>0</v>
      </c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3"/>
      <c r="AF26" s="38"/>
      <c r="AG26" s="33"/>
      <c r="AH26" s="33"/>
      <c r="AI26" s="33"/>
      <c r="AJ26" s="55"/>
      <c r="AK26" s="56"/>
      <c r="AL26" s="33"/>
      <c r="AM26" s="155"/>
      <c r="AN26" s="155"/>
      <c r="AO26" s="155"/>
    </row>
    <row r="27" spans="1:41" s="57" customFormat="1" ht="32.450000000000003" customHeight="1" x14ac:dyDescent="0.25">
      <c r="B27" s="58"/>
      <c r="C27" s="75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265" t="s">
        <v>58</v>
      </c>
      <c r="AA27" s="266"/>
      <c r="AB27" s="266"/>
      <c r="AC27" s="266"/>
      <c r="AD27" s="267"/>
      <c r="AE27" s="201"/>
      <c r="AF27" s="90"/>
      <c r="AG27" s="104"/>
      <c r="AH27" s="104"/>
      <c r="AI27" s="104"/>
      <c r="AJ27" s="103"/>
      <c r="AK27" s="101"/>
      <c r="AL27" s="104"/>
      <c r="AM27" s="157">
        <v>50</v>
      </c>
      <c r="AN27" s="157">
        <v>50</v>
      </c>
      <c r="AO27" s="157">
        <v>50</v>
      </c>
    </row>
    <row r="28" spans="1:41" s="57" customFormat="1" ht="27.6" customHeight="1" x14ac:dyDescent="0.25">
      <c r="B28" s="58"/>
      <c r="C28" s="75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265" t="s">
        <v>59</v>
      </c>
      <c r="AA28" s="266"/>
      <c r="AB28" s="266"/>
      <c r="AC28" s="266"/>
      <c r="AD28" s="267"/>
      <c r="AE28" s="201"/>
      <c r="AF28" s="90"/>
      <c r="AG28" s="104"/>
      <c r="AH28" s="104"/>
      <c r="AI28" s="104"/>
      <c r="AJ28" s="103"/>
      <c r="AK28" s="101"/>
      <c r="AL28" s="104"/>
      <c r="AM28" s="157">
        <v>1100</v>
      </c>
      <c r="AN28" s="159">
        <v>1100</v>
      </c>
      <c r="AO28" s="159">
        <v>1100</v>
      </c>
    </row>
    <row r="29" spans="1:41" s="57" customFormat="1" ht="27.6" customHeight="1" thickBot="1" x14ac:dyDescent="0.3">
      <c r="B29" s="58"/>
      <c r="C29" s="129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261" t="s">
        <v>21</v>
      </c>
      <c r="AA29" s="261"/>
      <c r="AB29" s="261"/>
      <c r="AC29" s="261"/>
      <c r="AD29" s="262"/>
      <c r="AE29" s="205"/>
      <c r="AF29" s="105"/>
      <c r="AG29" s="51"/>
      <c r="AH29" s="51"/>
      <c r="AI29" s="51"/>
      <c r="AJ29" s="106"/>
      <c r="AK29" s="54"/>
      <c r="AL29" s="51"/>
      <c r="AM29" s="161">
        <f>1485+266</f>
        <v>1751</v>
      </c>
      <c r="AN29" s="160">
        <f>1485+266</f>
        <v>1751</v>
      </c>
      <c r="AO29" s="160">
        <f>1485+266</f>
        <v>1751</v>
      </c>
    </row>
    <row r="30" spans="1:41" s="30" customFormat="1" ht="55.15" customHeight="1" thickBot="1" x14ac:dyDescent="0.3">
      <c r="B30" s="31"/>
      <c r="C30" s="310" t="s">
        <v>33</v>
      </c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206"/>
      <c r="AF30" s="185"/>
      <c r="AG30" s="39"/>
      <c r="AH30" s="39"/>
      <c r="AI30" s="39"/>
      <c r="AJ30" s="55"/>
      <c r="AK30" s="56"/>
      <c r="AL30" s="146"/>
      <c r="AM30" s="162">
        <v>3517</v>
      </c>
      <c r="AN30" s="162">
        <v>3517</v>
      </c>
      <c r="AO30" s="162">
        <v>3517</v>
      </c>
    </row>
    <row r="31" spans="1:41" s="23" customFormat="1" ht="30.75" customHeight="1" thickBot="1" x14ac:dyDescent="0.3">
      <c r="B31" s="24"/>
      <c r="C31" s="294" t="s">
        <v>34</v>
      </c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07"/>
      <c r="AF31" s="186">
        <f>2907+569</f>
        <v>3476</v>
      </c>
      <c r="AG31" s="107"/>
      <c r="AH31" s="107"/>
      <c r="AI31" s="107"/>
      <c r="AJ31" s="107"/>
      <c r="AK31" s="107"/>
      <c r="AL31" s="147"/>
      <c r="AM31" s="163">
        <v>6392.5</v>
      </c>
      <c r="AN31" s="163">
        <v>7101.39</v>
      </c>
      <c r="AO31" s="163">
        <v>8972.15</v>
      </c>
    </row>
    <row r="32" spans="1:41" s="23" customFormat="1" ht="45" customHeight="1" thickBot="1" x14ac:dyDescent="0.3">
      <c r="A32" s="25"/>
      <c r="B32" s="25"/>
      <c r="C32" s="294" t="s">
        <v>35</v>
      </c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07"/>
      <c r="AF32" s="186">
        <v>1922</v>
      </c>
      <c r="AG32" s="107"/>
      <c r="AH32" s="107"/>
      <c r="AI32" s="107"/>
      <c r="AJ32" s="107"/>
      <c r="AK32" s="107"/>
      <c r="AL32" s="147"/>
      <c r="AM32" s="163">
        <f>53+1</f>
        <v>54</v>
      </c>
      <c r="AN32" s="163">
        <f>53+1</f>
        <v>54</v>
      </c>
      <c r="AO32" s="163">
        <f>53+1</f>
        <v>54</v>
      </c>
    </row>
    <row r="33" spans="3:41" s="23" customFormat="1" ht="48.75" customHeight="1" thickBot="1" x14ac:dyDescent="0.3">
      <c r="C33" s="294" t="s">
        <v>36</v>
      </c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08"/>
      <c r="AF33" s="186">
        <f>74-7</f>
        <v>67</v>
      </c>
      <c r="AG33" s="107"/>
      <c r="AH33" s="107"/>
      <c r="AI33" s="107"/>
      <c r="AJ33" s="107"/>
      <c r="AK33" s="107"/>
      <c r="AL33" s="147"/>
      <c r="AM33" s="163">
        <v>14</v>
      </c>
      <c r="AN33" s="163">
        <v>14</v>
      </c>
      <c r="AO33" s="163">
        <v>14</v>
      </c>
    </row>
    <row r="34" spans="3:41" s="23" customFormat="1" ht="48" customHeight="1" thickBot="1" x14ac:dyDescent="0.3">
      <c r="C34" s="294" t="s">
        <v>8</v>
      </c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08"/>
      <c r="AF34" s="186">
        <f>AF36+AF37+AF38</f>
        <v>21692</v>
      </c>
      <c r="AG34" s="109">
        <f t="shared" ref="AG34:AL34" si="4">AG36+AG37+AG38</f>
        <v>0</v>
      </c>
      <c r="AH34" s="109">
        <f t="shared" si="4"/>
        <v>0</v>
      </c>
      <c r="AI34" s="109">
        <f t="shared" si="4"/>
        <v>0</v>
      </c>
      <c r="AJ34" s="109">
        <f t="shared" si="4"/>
        <v>0</v>
      </c>
      <c r="AK34" s="109">
        <f t="shared" si="4"/>
        <v>0</v>
      </c>
      <c r="AL34" s="148">
        <f t="shared" si="4"/>
        <v>0</v>
      </c>
      <c r="AM34" s="164">
        <f t="shared" ref="AM34:AO34" si="5">AM36+AM37+AM38</f>
        <v>19062</v>
      </c>
      <c r="AN34" s="164">
        <f t="shared" si="5"/>
        <v>19062</v>
      </c>
      <c r="AO34" s="164">
        <f t="shared" si="5"/>
        <v>19062</v>
      </c>
    </row>
    <row r="35" spans="3:41" s="30" customFormat="1" ht="21.75" customHeight="1" x14ac:dyDescent="0.25">
      <c r="C35" s="308" t="s">
        <v>1</v>
      </c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209"/>
      <c r="AF35" s="187"/>
      <c r="AG35" s="102"/>
      <c r="AH35" s="102"/>
      <c r="AI35" s="102"/>
      <c r="AJ35" s="102"/>
      <c r="AK35" s="102"/>
      <c r="AL35" s="111"/>
      <c r="AM35" s="165"/>
      <c r="AN35" s="165"/>
      <c r="AO35" s="165"/>
    </row>
    <row r="36" spans="3:41" s="30" customFormat="1" ht="42" customHeight="1" x14ac:dyDescent="0.25">
      <c r="C36" s="81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277" t="s">
        <v>2</v>
      </c>
      <c r="AA36" s="277"/>
      <c r="AB36" s="277"/>
      <c r="AC36" s="277"/>
      <c r="AD36" s="278"/>
      <c r="AE36" s="210"/>
      <c r="AF36" s="178">
        <f>20917-194</f>
        <v>20723</v>
      </c>
      <c r="AG36" s="32"/>
      <c r="AH36" s="32"/>
      <c r="AI36" s="32"/>
      <c r="AJ36" s="32"/>
      <c r="AK36" s="32"/>
      <c r="AL36" s="34"/>
      <c r="AM36" s="159">
        <v>18156</v>
      </c>
      <c r="AN36" s="159">
        <v>18156</v>
      </c>
      <c r="AO36" s="159">
        <v>18156</v>
      </c>
    </row>
    <row r="37" spans="3:41" s="30" customFormat="1" ht="46.5" customHeight="1" x14ac:dyDescent="0.25">
      <c r="C37" s="81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277" t="s">
        <v>11</v>
      </c>
      <c r="AA37" s="277"/>
      <c r="AB37" s="277"/>
      <c r="AC37" s="277"/>
      <c r="AD37" s="278"/>
      <c r="AE37" s="210"/>
      <c r="AF37" s="178">
        <f>778-16</f>
        <v>762</v>
      </c>
      <c r="AG37" s="32"/>
      <c r="AH37" s="32"/>
      <c r="AI37" s="32"/>
      <c r="AJ37" s="32"/>
      <c r="AK37" s="32"/>
      <c r="AL37" s="34"/>
      <c r="AM37" s="159">
        <v>724</v>
      </c>
      <c r="AN37" s="159">
        <v>724</v>
      </c>
      <c r="AO37" s="159">
        <v>724</v>
      </c>
    </row>
    <row r="38" spans="3:41" s="30" customFormat="1" ht="47.45" customHeight="1" thickBot="1" x14ac:dyDescent="0.3"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279" t="s">
        <v>12</v>
      </c>
      <c r="AA38" s="279"/>
      <c r="AB38" s="279"/>
      <c r="AC38" s="279"/>
      <c r="AD38" s="280"/>
      <c r="AE38" s="211"/>
      <c r="AF38" s="181">
        <f>209-2</f>
        <v>207</v>
      </c>
      <c r="AG38" s="114"/>
      <c r="AH38" s="114"/>
      <c r="AI38" s="114"/>
      <c r="AJ38" s="114"/>
      <c r="AK38" s="114"/>
      <c r="AL38" s="115"/>
      <c r="AM38" s="166">
        <v>182</v>
      </c>
      <c r="AN38" s="166">
        <v>182</v>
      </c>
      <c r="AO38" s="166">
        <v>182</v>
      </c>
    </row>
    <row r="39" spans="3:41" ht="45.75" customHeight="1" thickBot="1" x14ac:dyDescent="0.55000000000000004">
      <c r="C39" s="248" t="s">
        <v>13</v>
      </c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12"/>
      <c r="AF39" s="174">
        <v>554</v>
      </c>
      <c r="AG39" s="116"/>
      <c r="AH39" s="116"/>
      <c r="AI39" s="116"/>
      <c r="AJ39" s="116"/>
      <c r="AK39" s="116"/>
      <c r="AL39" s="149"/>
      <c r="AM39" s="167">
        <v>823</v>
      </c>
      <c r="AN39" s="167">
        <v>823</v>
      </c>
      <c r="AO39" s="167">
        <v>823</v>
      </c>
    </row>
    <row r="40" spans="3:41" ht="31.5" customHeight="1" thickBot="1" x14ac:dyDescent="0.55000000000000004">
      <c r="C40" s="252" t="s">
        <v>9</v>
      </c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13"/>
      <c r="AF40" s="188">
        <v>540</v>
      </c>
      <c r="AG40" s="118"/>
      <c r="AH40" s="118"/>
      <c r="AI40" s="118"/>
      <c r="AJ40" s="118"/>
      <c r="AK40" s="118"/>
      <c r="AL40" s="150"/>
      <c r="AM40" s="163">
        <v>1646</v>
      </c>
      <c r="AN40" s="163">
        <v>1647</v>
      </c>
      <c r="AO40" s="163">
        <v>1649</v>
      </c>
    </row>
    <row r="41" spans="3:41" ht="50.45" customHeight="1" thickBot="1" x14ac:dyDescent="0.55000000000000004">
      <c r="C41" s="252" t="s">
        <v>37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13"/>
      <c r="AF41" s="188"/>
      <c r="AG41" s="118"/>
      <c r="AH41" s="118"/>
      <c r="AI41" s="118"/>
      <c r="AJ41" s="118"/>
      <c r="AK41" s="118"/>
      <c r="AL41" s="150"/>
      <c r="AM41" s="164">
        <f>932.258-44.82</f>
        <v>887.43799999999999</v>
      </c>
      <c r="AN41" s="163">
        <f>17.723-0.85</f>
        <v>16.872999999999998</v>
      </c>
      <c r="AO41" s="163">
        <f>20.979-1.01</f>
        <v>19.968999999999998</v>
      </c>
    </row>
    <row r="42" spans="3:41" ht="43.5" customHeight="1" thickBot="1" x14ac:dyDescent="0.55000000000000004">
      <c r="C42" s="252" t="s">
        <v>16</v>
      </c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13"/>
      <c r="AF42" s="188"/>
      <c r="AG42" s="118"/>
      <c r="AH42" s="118"/>
      <c r="AI42" s="118"/>
      <c r="AJ42" s="118"/>
      <c r="AK42" s="118"/>
      <c r="AL42" s="150"/>
      <c r="AM42" s="163">
        <v>1658</v>
      </c>
      <c r="AN42" s="163">
        <v>1658</v>
      </c>
      <c r="AO42" s="163">
        <v>1658</v>
      </c>
    </row>
    <row r="43" spans="3:41" ht="54.75" customHeight="1" thickBot="1" x14ac:dyDescent="0.55000000000000004">
      <c r="C43" s="250" t="s">
        <v>38</v>
      </c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12"/>
      <c r="AF43" s="189"/>
      <c r="AG43" s="117"/>
      <c r="AH43" s="117"/>
      <c r="AI43" s="117"/>
      <c r="AJ43" s="117"/>
      <c r="AK43" s="117"/>
      <c r="AL43" s="151"/>
      <c r="AM43" s="167">
        <v>484</v>
      </c>
      <c r="AN43" s="167">
        <v>484</v>
      </c>
      <c r="AO43" s="167">
        <v>484</v>
      </c>
    </row>
    <row r="44" spans="3:41" ht="52.5" customHeight="1" thickBot="1" x14ac:dyDescent="0.3">
      <c r="C44" s="254" t="s">
        <v>50</v>
      </c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6"/>
      <c r="AE44" s="214"/>
      <c r="AF44" s="172" t="e">
        <f>#REF!+#REF!+#REF!+#REF!</f>
        <v>#REF!</v>
      </c>
      <c r="AG44" s="99" t="e">
        <f>#REF!+#REF!+#REF!+#REF!</f>
        <v>#REF!</v>
      </c>
      <c r="AH44" s="99" t="e">
        <f>#REF!+#REF!+#REF!+#REF!</f>
        <v>#REF!</v>
      </c>
      <c r="AI44" s="99" t="e">
        <f>#REF!+#REF!+#REF!+#REF!</f>
        <v>#REF!</v>
      </c>
      <c r="AJ44" s="99" t="e">
        <f>#REF!+#REF!+#REF!+#REF!</f>
        <v>#REF!</v>
      </c>
      <c r="AK44" s="99" t="e">
        <f>#REF!+#REF!+#REF!+#REF!</f>
        <v>#REF!</v>
      </c>
      <c r="AL44" s="100" t="e">
        <f>#REF!+#REF!+#REF!+#REF!</f>
        <v>#REF!</v>
      </c>
      <c r="AM44" s="128">
        <f>AM45+AM46+AM47+AM48+AM49+AM50+AM51+AM52+AM53+AM54+AM55+AM56+AM57+AM58</f>
        <v>1420252.52</v>
      </c>
      <c r="AN44" s="128">
        <f t="shared" ref="AN44:AO44" si="6">AN45+AN46+AN47+AN48+AN49+AN50+AN51+AN52+AN53+AN54+AN55+AN56+AN57+AN58</f>
        <v>1002267.2999999999</v>
      </c>
      <c r="AO44" s="128">
        <f t="shared" si="6"/>
        <v>471417.91000000003</v>
      </c>
    </row>
    <row r="45" spans="3:41" ht="54.75" customHeight="1" thickBot="1" x14ac:dyDescent="0.3">
      <c r="C45" s="259" t="s">
        <v>39</v>
      </c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15"/>
      <c r="AF45" s="186"/>
      <c r="AG45" s="109"/>
      <c r="AH45" s="109"/>
      <c r="AI45" s="109"/>
      <c r="AJ45" s="109"/>
      <c r="AK45" s="109"/>
      <c r="AL45" s="148"/>
      <c r="AM45" s="164">
        <v>320.60000000000002</v>
      </c>
      <c r="AN45" s="164">
        <v>327.42</v>
      </c>
      <c r="AO45" s="164">
        <v>336.73</v>
      </c>
    </row>
    <row r="46" spans="3:41" ht="69.75" customHeight="1" thickBot="1" x14ac:dyDescent="0.3">
      <c r="C46" s="259" t="s">
        <v>40</v>
      </c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15"/>
      <c r="AF46" s="186"/>
      <c r="AG46" s="109"/>
      <c r="AH46" s="109"/>
      <c r="AI46" s="109"/>
      <c r="AJ46" s="109"/>
      <c r="AK46" s="109"/>
      <c r="AL46" s="148"/>
      <c r="AM46" s="164">
        <v>53165.2</v>
      </c>
      <c r="AN46" s="164">
        <v>56594</v>
      </c>
      <c r="AO46" s="164">
        <v>53299.199999999997</v>
      </c>
    </row>
    <row r="47" spans="3:41" ht="31.5" customHeight="1" thickBot="1" x14ac:dyDescent="0.3">
      <c r="C47" s="257" t="s">
        <v>41</v>
      </c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15"/>
      <c r="AF47" s="186"/>
      <c r="AG47" s="109"/>
      <c r="AH47" s="109"/>
      <c r="AI47" s="109"/>
      <c r="AJ47" s="109"/>
      <c r="AK47" s="109"/>
      <c r="AL47" s="148"/>
      <c r="AM47" s="164">
        <f>3576+641</f>
        <v>4217</v>
      </c>
      <c r="AN47" s="164">
        <f>3604+613</f>
        <v>4217</v>
      </c>
      <c r="AO47" s="164">
        <f>3604+613</f>
        <v>4217</v>
      </c>
    </row>
    <row r="48" spans="3:41" ht="29.25" customHeight="1" thickBot="1" x14ac:dyDescent="0.3">
      <c r="C48" s="257" t="s">
        <v>7</v>
      </c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15"/>
      <c r="AF48" s="186"/>
      <c r="AG48" s="109"/>
      <c r="AH48" s="109"/>
      <c r="AI48" s="109"/>
      <c r="AJ48" s="109"/>
      <c r="AK48" s="109"/>
      <c r="AL48" s="148"/>
      <c r="AM48" s="164">
        <f>12283.4-0.29</f>
        <v>12283.109999999999</v>
      </c>
      <c r="AN48" s="164">
        <v>15151.5</v>
      </c>
      <c r="AO48" s="164">
        <v>14593.4</v>
      </c>
    </row>
    <row r="49" spans="3:41" ht="30" customHeight="1" thickBot="1" x14ac:dyDescent="0.3">
      <c r="C49" s="332" t="s">
        <v>17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16"/>
      <c r="AF49" s="174"/>
      <c r="AG49" s="108"/>
      <c r="AH49" s="108"/>
      <c r="AI49" s="108"/>
      <c r="AJ49" s="108"/>
      <c r="AK49" s="108"/>
      <c r="AL49" s="144"/>
      <c r="AM49" s="152">
        <v>69985.600000000006</v>
      </c>
      <c r="AN49" s="152">
        <v>0</v>
      </c>
      <c r="AO49" s="152">
        <v>0</v>
      </c>
    </row>
    <row r="50" spans="3:41" ht="34.5" customHeight="1" x14ac:dyDescent="0.25">
      <c r="C50" s="342" t="s">
        <v>42</v>
      </c>
      <c r="D50" s="343"/>
      <c r="E50" s="343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4"/>
      <c r="AF50" s="345"/>
      <c r="AG50" s="346"/>
      <c r="AH50" s="346"/>
      <c r="AI50" s="346"/>
      <c r="AJ50" s="346"/>
      <c r="AK50" s="346"/>
      <c r="AL50" s="347"/>
      <c r="AM50" s="348">
        <f>242264.37-133740.14</f>
        <v>108524.22999999998</v>
      </c>
      <c r="AN50" s="348">
        <f>196927.97+133740.14</f>
        <v>330668.11</v>
      </c>
      <c r="AO50" s="348">
        <v>0</v>
      </c>
    </row>
    <row r="51" spans="3:41" ht="56.25" customHeight="1" thickBot="1" x14ac:dyDescent="0.3">
      <c r="C51" s="349" t="s">
        <v>43</v>
      </c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1"/>
      <c r="AF51" s="352"/>
      <c r="AG51" s="353"/>
      <c r="AH51" s="353"/>
      <c r="AI51" s="353"/>
      <c r="AJ51" s="353"/>
      <c r="AK51" s="353"/>
      <c r="AL51" s="354"/>
      <c r="AM51" s="355">
        <f>180647.82+188.87+50820.2</f>
        <v>231656.89</v>
      </c>
      <c r="AN51" s="355">
        <v>0</v>
      </c>
      <c r="AO51" s="355">
        <v>0</v>
      </c>
    </row>
    <row r="52" spans="3:41" ht="39.75" customHeight="1" thickBot="1" x14ac:dyDescent="0.3">
      <c r="C52" s="257" t="s">
        <v>44</v>
      </c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15"/>
      <c r="AF52" s="186"/>
      <c r="AG52" s="109"/>
      <c r="AH52" s="109"/>
      <c r="AI52" s="109"/>
      <c r="AJ52" s="109"/>
      <c r="AK52" s="109"/>
      <c r="AL52" s="148"/>
      <c r="AM52" s="164">
        <f>39294.33-34102.92</f>
        <v>5191.4100000000035</v>
      </c>
      <c r="AN52" s="164">
        <v>5191.41</v>
      </c>
      <c r="AO52" s="164">
        <v>0</v>
      </c>
    </row>
    <row r="53" spans="3:41" ht="41.25" customHeight="1" thickBot="1" x14ac:dyDescent="0.3">
      <c r="C53" s="257" t="s">
        <v>45</v>
      </c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15"/>
      <c r="AF53" s="186"/>
      <c r="AG53" s="109"/>
      <c r="AH53" s="109"/>
      <c r="AI53" s="109"/>
      <c r="AJ53" s="109"/>
      <c r="AK53" s="109"/>
      <c r="AL53" s="148"/>
      <c r="AM53" s="164">
        <f>51712.52+255419.9</f>
        <v>307132.42</v>
      </c>
      <c r="AN53" s="164">
        <v>0</v>
      </c>
      <c r="AO53" s="164">
        <v>0</v>
      </c>
    </row>
    <row r="54" spans="3:41" ht="51.75" customHeight="1" thickBot="1" x14ac:dyDescent="0.3">
      <c r="C54" s="257" t="s">
        <v>46</v>
      </c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15"/>
      <c r="AF54" s="186"/>
      <c r="AG54" s="109"/>
      <c r="AH54" s="109"/>
      <c r="AI54" s="109"/>
      <c r="AJ54" s="109"/>
      <c r="AK54" s="109"/>
      <c r="AL54" s="148"/>
      <c r="AM54" s="164">
        <f>9269.03-3565.27</f>
        <v>5703.76</v>
      </c>
      <c r="AN54" s="164">
        <f>3748.76-416.53</f>
        <v>3332.2300000000005</v>
      </c>
      <c r="AO54" s="164">
        <f>2565.99+2816.32</f>
        <v>5382.3099999999995</v>
      </c>
    </row>
    <row r="55" spans="3:41" ht="41.25" customHeight="1" thickBot="1" x14ac:dyDescent="0.3">
      <c r="C55" s="257" t="s">
        <v>47</v>
      </c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15"/>
      <c r="AF55" s="186"/>
      <c r="AG55" s="109"/>
      <c r="AH55" s="109"/>
      <c r="AI55" s="109"/>
      <c r="AJ55" s="109"/>
      <c r="AK55" s="109"/>
      <c r="AL55" s="148"/>
      <c r="AM55" s="164">
        <v>0</v>
      </c>
      <c r="AN55" s="164">
        <v>0</v>
      </c>
      <c r="AO55" s="164">
        <v>393589.27</v>
      </c>
    </row>
    <row r="56" spans="3:41" ht="51.75" customHeight="1" thickBot="1" x14ac:dyDescent="0.3">
      <c r="C56" s="332" t="s">
        <v>10</v>
      </c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16"/>
      <c r="AF56" s="174"/>
      <c r="AG56" s="108"/>
      <c r="AH56" s="108"/>
      <c r="AI56" s="108"/>
      <c r="AJ56" s="108"/>
      <c r="AK56" s="108"/>
      <c r="AL56" s="144"/>
      <c r="AM56" s="152">
        <v>64967.87</v>
      </c>
      <c r="AN56" s="152">
        <v>586785.63</v>
      </c>
      <c r="AO56" s="152">
        <v>0</v>
      </c>
    </row>
    <row r="57" spans="3:41" ht="51.75" customHeight="1" thickBot="1" x14ac:dyDescent="0.3">
      <c r="C57" s="243" t="s">
        <v>60</v>
      </c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20"/>
      <c r="AF57" s="221"/>
      <c r="AG57" s="221"/>
      <c r="AH57" s="221"/>
      <c r="AI57" s="221"/>
      <c r="AJ57" s="221"/>
      <c r="AK57" s="221"/>
      <c r="AL57" s="221"/>
      <c r="AM57" s="164">
        <v>526857.24</v>
      </c>
      <c r="AN57" s="164">
        <v>0</v>
      </c>
      <c r="AO57" s="164">
        <v>0</v>
      </c>
    </row>
    <row r="58" spans="3:41" ht="37.5" customHeight="1" thickBot="1" x14ac:dyDescent="0.3">
      <c r="C58" s="243" t="s">
        <v>66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20"/>
      <c r="AF58" s="221"/>
      <c r="AG58" s="221"/>
      <c r="AH58" s="221"/>
      <c r="AI58" s="221"/>
      <c r="AJ58" s="221"/>
      <c r="AK58" s="221"/>
      <c r="AL58" s="221"/>
      <c r="AM58" s="164">
        <f>8289.1+6602.85+5624.5+9730.74</f>
        <v>30247.190000000002</v>
      </c>
      <c r="AN58" s="164">
        <v>0</v>
      </c>
      <c r="AO58" s="164">
        <v>0</v>
      </c>
    </row>
    <row r="59" spans="3:41" ht="52.9" customHeight="1" thickBot="1" x14ac:dyDescent="0.25">
      <c r="C59" s="336" t="s">
        <v>49</v>
      </c>
      <c r="D59" s="337"/>
      <c r="E59" s="337"/>
      <c r="F59" s="337"/>
      <c r="G59" s="337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Z59" s="337"/>
      <c r="AA59" s="337"/>
      <c r="AB59" s="337"/>
      <c r="AC59" s="337"/>
      <c r="AD59" s="338"/>
      <c r="AE59" s="217"/>
      <c r="AF59" s="98"/>
      <c r="AG59" s="97"/>
      <c r="AH59" s="97"/>
      <c r="AI59" s="97"/>
      <c r="AJ59" s="97"/>
      <c r="AK59" s="97"/>
      <c r="AL59" s="97"/>
      <c r="AM59" s="125">
        <f>AM60+AM61+AM62+AM63+AM64+AM65+AM66+AM67+AM68</f>
        <v>360539.08999999997</v>
      </c>
      <c r="AN59" s="125">
        <f t="shared" ref="AN59:AO59" si="7">AN60+AN61+AN62+AN63+AN64+AN65+AN66+AN67+AN68</f>
        <v>41694.44</v>
      </c>
      <c r="AO59" s="125">
        <f t="shared" si="7"/>
        <v>41724.54</v>
      </c>
    </row>
    <row r="60" spans="3:41" ht="52.9" customHeight="1" thickBot="1" x14ac:dyDescent="0.25">
      <c r="C60" s="243" t="s">
        <v>24</v>
      </c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333"/>
      <c r="AA60" s="333"/>
      <c r="AB60" s="333"/>
      <c r="AC60" s="333"/>
      <c r="AD60" s="333"/>
      <c r="AE60" s="218"/>
      <c r="AF60" s="96"/>
      <c r="AG60" s="95"/>
      <c r="AH60" s="95"/>
      <c r="AI60" s="95"/>
      <c r="AJ60" s="95"/>
      <c r="AK60" s="95"/>
      <c r="AL60" s="95"/>
      <c r="AM60" s="152">
        <f>2499.84-234.36</f>
        <v>2265.48</v>
      </c>
      <c r="AN60" s="152">
        <v>0</v>
      </c>
      <c r="AO60" s="152">
        <v>0</v>
      </c>
    </row>
    <row r="61" spans="3:41" ht="52.9" customHeight="1" thickBot="1" x14ac:dyDescent="0.25">
      <c r="C61" s="243" t="s">
        <v>25</v>
      </c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Z61" s="333"/>
      <c r="AA61" s="333"/>
      <c r="AB61" s="333"/>
      <c r="AC61" s="333"/>
      <c r="AD61" s="333"/>
      <c r="AE61" s="218"/>
      <c r="AF61" s="96"/>
      <c r="AG61" s="95"/>
      <c r="AH61" s="95"/>
      <c r="AI61" s="95"/>
      <c r="AJ61" s="95"/>
      <c r="AK61" s="95"/>
      <c r="AL61" s="95"/>
      <c r="AM61" s="152">
        <v>345.47</v>
      </c>
      <c r="AN61" s="152">
        <v>0</v>
      </c>
      <c r="AO61" s="152">
        <v>0</v>
      </c>
    </row>
    <row r="62" spans="3:41" ht="74.25" customHeight="1" thickBot="1" x14ac:dyDescent="0.25">
      <c r="C62" s="243" t="s">
        <v>26</v>
      </c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218"/>
      <c r="AF62" s="96"/>
      <c r="AG62" s="95"/>
      <c r="AH62" s="95"/>
      <c r="AI62" s="95"/>
      <c r="AJ62" s="95"/>
      <c r="AK62" s="95"/>
      <c r="AL62" s="95"/>
      <c r="AM62" s="152">
        <v>2535</v>
      </c>
      <c r="AN62" s="152">
        <v>0</v>
      </c>
      <c r="AO62" s="152">
        <v>0</v>
      </c>
    </row>
    <row r="63" spans="3:41" ht="72" customHeight="1" thickBot="1" x14ac:dyDescent="0.25">
      <c r="C63" s="243" t="s">
        <v>27</v>
      </c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218"/>
      <c r="AF63" s="96"/>
      <c r="AG63" s="95"/>
      <c r="AH63" s="95"/>
      <c r="AI63" s="95"/>
      <c r="AJ63" s="95"/>
      <c r="AK63" s="95"/>
      <c r="AL63" s="95"/>
      <c r="AM63" s="152">
        <v>39529</v>
      </c>
      <c r="AN63" s="152">
        <v>39529</v>
      </c>
      <c r="AO63" s="152">
        <v>39529</v>
      </c>
    </row>
    <row r="64" spans="3:41" ht="67.5" customHeight="1" thickBot="1" x14ac:dyDescent="0.25">
      <c r="C64" s="243" t="s">
        <v>28</v>
      </c>
      <c r="D64" s="333"/>
      <c r="E64" s="333"/>
      <c r="F64" s="333"/>
      <c r="G64" s="333"/>
      <c r="H64" s="333"/>
      <c r="I64" s="333"/>
      <c r="J64" s="333"/>
      <c r="K64" s="333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218"/>
      <c r="AF64" s="96"/>
      <c r="AG64" s="95"/>
      <c r="AH64" s="95"/>
      <c r="AI64" s="95"/>
      <c r="AJ64" s="95"/>
      <c r="AK64" s="95"/>
      <c r="AL64" s="95"/>
      <c r="AM64" s="152">
        <v>1679.05</v>
      </c>
      <c r="AN64" s="152">
        <v>1852.96</v>
      </c>
      <c r="AO64" s="152">
        <v>1883.06</v>
      </c>
    </row>
    <row r="65" spans="3:41" ht="87" customHeight="1" thickBot="1" x14ac:dyDescent="0.25">
      <c r="C65" s="243" t="s">
        <v>29</v>
      </c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218"/>
      <c r="AF65" s="96"/>
      <c r="AG65" s="95"/>
      <c r="AH65" s="95"/>
      <c r="AI65" s="95"/>
      <c r="AJ65" s="95"/>
      <c r="AK65" s="95"/>
      <c r="AL65" s="95"/>
      <c r="AM65" s="152">
        <v>312.48</v>
      </c>
      <c r="AN65" s="152">
        <v>312.48</v>
      </c>
      <c r="AO65" s="152">
        <v>312.48</v>
      </c>
    </row>
    <row r="66" spans="3:41" ht="38.25" customHeight="1" thickBot="1" x14ac:dyDescent="0.25">
      <c r="C66" s="243" t="s">
        <v>30</v>
      </c>
      <c r="D66" s="333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Q66" s="333"/>
      <c r="R66" s="333"/>
      <c r="S66" s="333"/>
      <c r="T66" s="333"/>
      <c r="U66" s="333"/>
      <c r="V66" s="333"/>
      <c r="W66" s="333"/>
      <c r="X66" s="333"/>
      <c r="Y66" s="333"/>
      <c r="Z66" s="333"/>
      <c r="AA66" s="333"/>
      <c r="AB66" s="333"/>
      <c r="AC66" s="333"/>
      <c r="AD66" s="333"/>
      <c r="AE66" s="218"/>
      <c r="AF66" s="96"/>
      <c r="AG66" s="95"/>
      <c r="AH66" s="95"/>
      <c r="AI66" s="95"/>
      <c r="AJ66" s="95"/>
      <c r="AK66" s="95"/>
      <c r="AL66" s="95"/>
      <c r="AM66" s="152">
        <v>311233.61</v>
      </c>
      <c r="AN66" s="152">
        <v>0</v>
      </c>
      <c r="AO66" s="152">
        <v>0</v>
      </c>
    </row>
    <row r="67" spans="3:41" ht="48" customHeight="1" thickBot="1" x14ac:dyDescent="0.25">
      <c r="C67" s="243" t="s">
        <v>61</v>
      </c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18"/>
      <c r="AF67" s="96"/>
      <c r="AG67" s="95"/>
      <c r="AH67" s="95"/>
      <c r="AI67" s="95"/>
      <c r="AJ67" s="95"/>
      <c r="AK67" s="95"/>
      <c r="AL67" s="95"/>
      <c r="AM67" s="152">
        <f>1371-1028</f>
        <v>343</v>
      </c>
      <c r="AN67" s="152">
        <v>0</v>
      </c>
      <c r="AO67" s="152">
        <v>0</v>
      </c>
    </row>
    <row r="68" spans="3:41" ht="53.25" customHeight="1" thickBot="1" x14ac:dyDescent="0.25">
      <c r="C68" s="243" t="s">
        <v>62</v>
      </c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18"/>
      <c r="AF68" s="96"/>
      <c r="AG68" s="95"/>
      <c r="AH68" s="95"/>
      <c r="AI68" s="95"/>
      <c r="AJ68" s="95"/>
      <c r="AK68" s="95"/>
      <c r="AL68" s="95"/>
      <c r="AM68" s="152">
        <v>2296</v>
      </c>
      <c r="AN68" s="152">
        <v>0</v>
      </c>
      <c r="AO68" s="152">
        <v>0</v>
      </c>
    </row>
    <row r="69" spans="3:41" ht="52.9" customHeight="1" thickBot="1" x14ac:dyDescent="0.35">
      <c r="C69" s="339" t="s">
        <v>48</v>
      </c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1"/>
      <c r="AE69" s="219"/>
      <c r="AF69" s="49" t="e">
        <f t="shared" ref="AF69:AL69" si="8">AF8+AF44</f>
        <v>#REF!</v>
      </c>
      <c r="AG69" s="49" t="e">
        <f t="shared" si="8"/>
        <v>#REF!</v>
      </c>
      <c r="AH69" s="48" t="e">
        <f t="shared" si="8"/>
        <v>#REF!</v>
      </c>
      <c r="AI69" s="48" t="e">
        <f t="shared" si="8"/>
        <v>#REF!</v>
      </c>
      <c r="AJ69" s="48" t="e">
        <f t="shared" si="8"/>
        <v>#REF!</v>
      </c>
      <c r="AK69" s="48" t="e">
        <f t="shared" si="8"/>
        <v>#REF!</v>
      </c>
      <c r="AL69" s="50" t="e">
        <f t="shared" si="8"/>
        <v>#REF!</v>
      </c>
      <c r="AM69" s="127">
        <f>AM8+AM44+AM59</f>
        <v>2643126.548</v>
      </c>
      <c r="AN69" s="127">
        <f>AN8+AN44+AN59</f>
        <v>1909398.003</v>
      </c>
      <c r="AO69" s="127">
        <f>AO8+AO44+AO59</f>
        <v>1381041.5690000001</v>
      </c>
    </row>
    <row r="70" spans="3:41" ht="81.599999999999994" customHeight="1" x14ac:dyDescent="0.2"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T70" s="334"/>
      <c r="U70" s="334"/>
      <c r="V70" s="334"/>
      <c r="W70" s="334"/>
      <c r="X70" s="334"/>
      <c r="Y70" s="334"/>
      <c r="Z70" s="334"/>
      <c r="AA70" s="334"/>
      <c r="AB70" s="334"/>
      <c r="AC70" s="334"/>
      <c r="AD70" s="334"/>
      <c r="AE70" s="1"/>
      <c r="AF70" s="18"/>
      <c r="AG70" s="1"/>
      <c r="AH70" s="1"/>
      <c r="AI70" s="1"/>
      <c r="AJ70" s="1"/>
      <c r="AK70" s="1"/>
      <c r="AL70" s="1"/>
      <c r="AM70" s="42"/>
      <c r="AN70" s="42"/>
      <c r="AO70" s="76"/>
    </row>
    <row r="71" spans="3:41" ht="61.5" customHeight="1" x14ac:dyDescent="0.5">
      <c r="C71" s="296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43"/>
      <c r="AF71" s="44"/>
      <c r="AG71" s="1"/>
      <c r="AH71" s="1"/>
      <c r="AI71" s="1"/>
      <c r="AJ71" s="1"/>
      <c r="AK71" s="1"/>
      <c r="AL71" s="1"/>
      <c r="AM71" s="94"/>
      <c r="AN71" s="45"/>
    </row>
    <row r="72" spans="3:41" ht="138.75" customHeight="1" x14ac:dyDescent="0.2">
      <c r="C72" s="300" t="s">
        <v>5</v>
      </c>
      <c r="D72" s="301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5"/>
      <c r="AF72" s="13"/>
    </row>
    <row r="73" spans="3:41" ht="73.5" customHeight="1" x14ac:dyDescent="0.5">
      <c r="C73" s="327"/>
      <c r="D73" s="326"/>
      <c r="E73" s="326"/>
      <c r="F73" s="326"/>
      <c r="G73" s="326"/>
      <c r="H73" s="326"/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5"/>
      <c r="AF73" s="14"/>
    </row>
    <row r="74" spans="3:41" ht="208.5" customHeight="1" x14ac:dyDescent="0.5">
      <c r="C74" s="298"/>
      <c r="D74" s="299"/>
      <c r="E74" s="299"/>
      <c r="F74" s="299"/>
      <c r="G74" s="299"/>
      <c r="H74" s="299"/>
      <c r="I74" s="299"/>
      <c r="J74" s="299"/>
      <c r="K74" s="299"/>
      <c r="L74" s="299"/>
      <c r="M74" s="299"/>
      <c r="N74" s="299"/>
      <c r="O74" s="299"/>
      <c r="P74" s="299"/>
      <c r="Q74" s="299"/>
      <c r="R74" s="299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9"/>
      <c r="AD74" s="299"/>
      <c r="AE74" s="6"/>
      <c r="AF74" s="11"/>
    </row>
    <row r="75" spans="3:41" ht="84" customHeight="1" x14ac:dyDescent="0.5">
      <c r="C75" s="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6"/>
      <c r="AF75" s="11"/>
    </row>
    <row r="76" spans="3:41" ht="108.75" customHeight="1" x14ac:dyDescent="0.2">
      <c r="C76" s="323"/>
      <c r="D76" s="324"/>
      <c r="E76" s="324"/>
      <c r="F76" s="324"/>
      <c r="G76" s="324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4"/>
      <c r="AF76" s="13"/>
    </row>
    <row r="77" spans="3:41" ht="20.25" hidden="1" customHeight="1" x14ac:dyDescent="0.5">
      <c r="C77" s="327"/>
      <c r="D77" s="326"/>
      <c r="E77" s="326"/>
      <c r="F77" s="326"/>
      <c r="G77" s="326"/>
      <c r="H77" s="326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6"/>
      <c r="AC77" s="326"/>
      <c r="AD77" s="326"/>
      <c r="AE77" s="4"/>
      <c r="AF77" s="12"/>
    </row>
    <row r="78" spans="3:41" ht="20.25" hidden="1" customHeight="1" x14ac:dyDescent="0.2">
      <c r="C78" s="321"/>
      <c r="D78" s="322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22"/>
      <c r="W78" s="322"/>
      <c r="X78" s="322"/>
      <c r="Y78" s="322"/>
      <c r="Z78" s="322"/>
      <c r="AA78" s="322"/>
      <c r="AB78" s="322"/>
      <c r="AC78" s="322"/>
      <c r="AD78" s="322"/>
      <c r="AE78" s="9"/>
      <c r="AF78" s="11"/>
    </row>
    <row r="79" spans="3:41" ht="20.25" hidden="1" customHeight="1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12"/>
    </row>
    <row r="80" spans="3:41" ht="20.25" hidden="1" customHeight="1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12"/>
    </row>
    <row r="81" spans="3:32" ht="193.5" customHeight="1" x14ac:dyDescent="0.2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12"/>
    </row>
    <row r="82" spans="3:32" ht="53.25" customHeight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12"/>
    </row>
    <row r="83" spans="3:32" ht="126.75" customHeight="1" x14ac:dyDescent="0.55000000000000004">
      <c r="C83" s="319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7"/>
      <c r="AF83" s="10"/>
    </row>
    <row r="84" spans="3:32" ht="68.25" customHeight="1" x14ac:dyDescent="0.5">
      <c r="C84" s="325"/>
      <c r="D84" s="328"/>
      <c r="E84" s="328"/>
      <c r="F84" s="328"/>
      <c r="G84" s="328"/>
      <c r="H84" s="328"/>
      <c r="I84" s="328"/>
      <c r="J84" s="328"/>
      <c r="K84" s="328"/>
      <c r="L84" s="328"/>
      <c r="M84" s="328"/>
      <c r="N84" s="328"/>
      <c r="O84" s="328"/>
      <c r="P84" s="328"/>
      <c r="Q84" s="328"/>
      <c r="R84" s="328"/>
      <c r="S84" s="328"/>
      <c r="T84" s="328"/>
      <c r="U84" s="328"/>
      <c r="V84" s="328"/>
      <c r="W84" s="328"/>
      <c r="X84" s="328"/>
      <c r="Y84" s="328"/>
      <c r="Z84" s="328"/>
      <c r="AA84" s="328"/>
      <c r="AB84" s="328"/>
      <c r="AC84" s="328"/>
      <c r="AD84" s="328"/>
      <c r="AE84" s="4"/>
      <c r="AF84" s="15"/>
    </row>
    <row r="85" spans="3:32" ht="80.25" customHeight="1" x14ac:dyDescent="0.5">
      <c r="C85" s="317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4"/>
      <c r="AF85" s="13"/>
    </row>
    <row r="86" spans="3:32" ht="158.25" customHeight="1" x14ac:dyDescent="0.5">
      <c r="C86" s="298"/>
      <c r="D86" s="302"/>
      <c r="E86" s="302"/>
      <c r="F86" s="302"/>
      <c r="G86" s="302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2"/>
      <c r="AD86" s="302"/>
      <c r="AE86" s="4"/>
      <c r="AF86" s="13"/>
    </row>
    <row r="87" spans="3:32" ht="150.75" customHeight="1" x14ac:dyDescent="0.5">
      <c r="C87" s="298"/>
      <c r="D87" s="302"/>
      <c r="E87" s="302"/>
      <c r="F87" s="302"/>
      <c r="G87" s="302"/>
      <c r="H87" s="302"/>
      <c r="I87" s="302"/>
      <c r="J87" s="302"/>
      <c r="K87" s="302"/>
      <c r="L87" s="302"/>
      <c r="M87" s="302"/>
      <c r="N87" s="302"/>
      <c r="O87" s="302"/>
      <c r="P87" s="302"/>
      <c r="Q87" s="302"/>
      <c r="R87" s="302"/>
      <c r="S87" s="302"/>
      <c r="T87" s="302"/>
      <c r="U87" s="302"/>
      <c r="V87" s="302"/>
      <c r="W87" s="302"/>
      <c r="X87" s="302"/>
      <c r="Y87" s="302"/>
      <c r="Z87" s="302"/>
      <c r="AA87" s="302"/>
      <c r="AB87" s="302"/>
      <c r="AC87" s="302"/>
      <c r="AD87" s="302"/>
      <c r="AE87" s="4"/>
      <c r="AF87" s="13"/>
    </row>
    <row r="88" spans="3:32" ht="150.75" customHeight="1" x14ac:dyDescent="0.5">
      <c r="C88" s="298"/>
      <c r="D88" s="302"/>
      <c r="E88" s="302"/>
      <c r="F88" s="302"/>
      <c r="G88" s="302"/>
      <c r="H88" s="302"/>
      <c r="I88" s="302"/>
      <c r="J88" s="302"/>
      <c r="K88" s="302"/>
      <c r="L88" s="302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2"/>
      <c r="AB88" s="302"/>
      <c r="AC88" s="302"/>
      <c r="AD88" s="302"/>
      <c r="AE88" s="4"/>
      <c r="AF88" s="13"/>
    </row>
    <row r="89" spans="3:32" ht="52.5" customHeight="1" x14ac:dyDescent="0.5">
      <c r="C89" s="298"/>
      <c r="D89" s="302"/>
      <c r="E89" s="302"/>
      <c r="F89" s="302"/>
      <c r="G89" s="302"/>
      <c r="H89" s="302"/>
      <c r="I89" s="302"/>
      <c r="J89" s="302"/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X89" s="302"/>
      <c r="Y89" s="302"/>
      <c r="Z89" s="302"/>
      <c r="AA89" s="302"/>
      <c r="AB89" s="302"/>
      <c r="AC89" s="302"/>
      <c r="AD89" s="302"/>
      <c r="AE89" s="4"/>
      <c r="AF89" s="13"/>
    </row>
    <row r="90" spans="3:32" ht="60" customHeight="1" x14ac:dyDescent="0.5">
      <c r="C90" s="298"/>
      <c r="D90" s="302"/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4"/>
      <c r="AF90" s="13"/>
    </row>
    <row r="91" spans="3:32" ht="57.75" customHeight="1" x14ac:dyDescent="0.5">
      <c r="C91" s="325"/>
      <c r="D91" s="326"/>
      <c r="E91" s="326"/>
      <c r="F91" s="326"/>
      <c r="G91" s="326"/>
      <c r="H91" s="326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4"/>
      <c r="AF91" s="13"/>
    </row>
    <row r="92" spans="3:32" ht="80.25" customHeight="1" x14ac:dyDescent="0.5">
      <c r="C92" s="329"/>
      <c r="D92" s="302"/>
      <c r="E92" s="302"/>
      <c r="F92" s="302"/>
      <c r="G92" s="302"/>
      <c r="H92" s="302"/>
      <c r="I92" s="302"/>
      <c r="J92" s="302"/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4"/>
      <c r="AF92" s="16"/>
    </row>
    <row r="93" spans="3:32" ht="170.25" customHeight="1" x14ac:dyDescent="0.5">
      <c r="C93" s="329"/>
      <c r="D93" s="302"/>
      <c r="E93" s="302"/>
      <c r="F93" s="302"/>
      <c r="G93" s="302"/>
      <c r="H93" s="302"/>
      <c r="I93" s="302"/>
      <c r="J93" s="302"/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4"/>
      <c r="AF93" s="16"/>
    </row>
    <row r="94" spans="3:32" ht="77.25" customHeight="1" x14ac:dyDescent="0.5">
      <c r="C94" s="298"/>
      <c r="D94" s="302"/>
      <c r="E94" s="302"/>
      <c r="F94" s="302"/>
      <c r="G94" s="302"/>
      <c r="H94" s="302"/>
      <c r="I94" s="302"/>
      <c r="J94" s="302"/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4"/>
      <c r="AF94" s="13"/>
    </row>
    <row r="95" spans="3:32" ht="101.25" customHeight="1" x14ac:dyDescent="0.5">
      <c r="C95" s="298"/>
      <c r="D95" s="302"/>
      <c r="E95" s="302"/>
      <c r="F95" s="302"/>
      <c r="G95" s="302"/>
      <c r="H95" s="302"/>
      <c r="I95" s="302"/>
      <c r="J95" s="302"/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4"/>
      <c r="AF95" s="13"/>
    </row>
    <row r="96" spans="3:32" ht="86.25" customHeight="1" x14ac:dyDescent="0.2">
      <c r="C96" s="335"/>
      <c r="D96" s="335"/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  <c r="AA96" s="335"/>
      <c r="AB96" s="335"/>
      <c r="AC96" s="335"/>
      <c r="AD96" s="335"/>
      <c r="AE96" s="4"/>
      <c r="AF96" s="13"/>
    </row>
    <row r="97" spans="3:32" ht="87.75" customHeight="1" x14ac:dyDescent="0.2">
      <c r="C97" s="330"/>
      <c r="D97" s="331"/>
      <c r="E97" s="331"/>
      <c r="F97" s="331"/>
      <c r="G97" s="331"/>
      <c r="H97" s="331"/>
      <c r="I97" s="331"/>
      <c r="J97" s="331"/>
      <c r="K97" s="331"/>
      <c r="L97" s="331"/>
      <c r="M97" s="331"/>
      <c r="N97" s="331"/>
      <c r="O97" s="331"/>
      <c r="P97" s="331"/>
      <c r="Q97" s="331"/>
      <c r="R97" s="331"/>
      <c r="S97" s="331"/>
      <c r="T97" s="331"/>
      <c r="U97" s="331"/>
      <c r="V97" s="331"/>
      <c r="W97" s="331"/>
      <c r="X97" s="331"/>
      <c r="Y97" s="331"/>
      <c r="Z97" s="331"/>
      <c r="AA97" s="331"/>
      <c r="AB97" s="331"/>
      <c r="AC97" s="331"/>
      <c r="AD97" s="331"/>
      <c r="AE97" s="4"/>
      <c r="AF97" s="13"/>
    </row>
    <row r="98" spans="3:32" ht="138.6" customHeight="1" x14ac:dyDescent="0.2">
      <c r="C98" s="330"/>
      <c r="D98" s="331"/>
      <c r="E98" s="331"/>
      <c r="F98" s="331"/>
      <c r="G98" s="331"/>
      <c r="H98" s="331"/>
      <c r="I98" s="331"/>
      <c r="J98" s="331"/>
      <c r="K98" s="331"/>
      <c r="L98" s="331"/>
      <c r="M98" s="331"/>
      <c r="N98" s="331"/>
      <c r="O98" s="331"/>
      <c r="P98" s="331"/>
      <c r="Q98" s="331"/>
      <c r="R98" s="331"/>
      <c r="S98" s="331"/>
      <c r="T98" s="331"/>
      <c r="U98" s="331"/>
      <c r="V98" s="331"/>
      <c r="W98" s="331"/>
      <c r="X98" s="331"/>
      <c r="Y98" s="331"/>
      <c r="Z98" s="331"/>
      <c r="AA98" s="331"/>
      <c r="AB98" s="331"/>
      <c r="AC98" s="331"/>
      <c r="AD98" s="331"/>
      <c r="AE98" s="4"/>
      <c r="AF98" s="13"/>
    </row>
    <row r="99" spans="3:32" ht="126.6" customHeight="1" x14ac:dyDescent="0.4">
      <c r="C99" s="330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1"/>
      <c r="Z99" s="331"/>
      <c r="AA99" s="331"/>
      <c r="AB99" s="331"/>
      <c r="AC99" s="331"/>
      <c r="AD99" s="331"/>
      <c r="AE99" s="3"/>
      <c r="AF99" s="13"/>
    </row>
    <row r="100" spans="3:32" ht="136.15" customHeight="1" x14ac:dyDescent="0.2">
      <c r="C100" s="330"/>
      <c r="D100" s="331"/>
      <c r="E100" s="331"/>
      <c r="F100" s="331"/>
      <c r="G100" s="331"/>
      <c r="H100" s="331"/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1"/>
      <c r="X100" s="331"/>
      <c r="Y100" s="331"/>
      <c r="Z100" s="331"/>
      <c r="AA100" s="331"/>
      <c r="AB100" s="331"/>
      <c r="AC100" s="331"/>
      <c r="AD100" s="331"/>
      <c r="AE100" s="4"/>
      <c r="AF100" s="17"/>
    </row>
    <row r="101" spans="3:32" ht="37.5" x14ac:dyDescent="0.2">
      <c r="C101" s="330"/>
      <c r="D101" s="331"/>
      <c r="E101" s="331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  <c r="AA101" s="331"/>
      <c r="AB101" s="331"/>
      <c r="AC101" s="331"/>
      <c r="AD101" s="331"/>
      <c r="AE101" s="4"/>
      <c r="AF101" s="11"/>
    </row>
    <row r="102" spans="3:32" ht="37.5" x14ac:dyDescent="0.2">
      <c r="C102" s="317"/>
      <c r="D102" s="318"/>
      <c r="E102" s="318"/>
      <c r="F102" s="318"/>
      <c r="G102" s="318"/>
      <c r="H102" s="31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1"/>
      <c r="AF102" s="18"/>
    </row>
    <row r="103" spans="3:32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8"/>
    </row>
    <row r="104" spans="3:32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8"/>
    </row>
    <row r="105" spans="3:32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8"/>
    </row>
    <row r="106" spans="3:32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8"/>
    </row>
    <row r="107" spans="3:32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8"/>
    </row>
    <row r="108" spans="3:32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8"/>
    </row>
    <row r="117" spans="32:32" ht="60" x14ac:dyDescent="0.8">
      <c r="AF117" s="20"/>
    </row>
  </sheetData>
  <mergeCells count="97">
    <mergeCell ref="C73:AD73"/>
    <mergeCell ref="C70:AD70"/>
    <mergeCell ref="C101:AD101"/>
    <mergeCell ref="C98:AD98"/>
    <mergeCell ref="C57:AD57"/>
    <mergeCell ref="C94:AD94"/>
    <mergeCell ref="C96:AD96"/>
    <mergeCell ref="C92:AD92"/>
    <mergeCell ref="C95:AD95"/>
    <mergeCell ref="C59:AD59"/>
    <mergeCell ref="C69:AD69"/>
    <mergeCell ref="C65:AD65"/>
    <mergeCell ref="C66:AD66"/>
    <mergeCell ref="C60:AD60"/>
    <mergeCell ref="C61:AD61"/>
    <mergeCell ref="C62:AD62"/>
    <mergeCell ref="C63:AD63"/>
    <mergeCell ref="C64:AD64"/>
    <mergeCell ref="C52:AD52"/>
    <mergeCell ref="C53:AD53"/>
    <mergeCell ref="C54:AD54"/>
    <mergeCell ref="C56:AD56"/>
    <mergeCell ref="C58:AD58"/>
    <mergeCell ref="C49:AD49"/>
    <mergeCell ref="C50:AD50"/>
    <mergeCell ref="C51:AD51"/>
    <mergeCell ref="C55:AD55"/>
    <mergeCell ref="C48:AD48"/>
    <mergeCell ref="C102:AD102"/>
    <mergeCell ref="C89:AD89"/>
    <mergeCell ref="C83:AD83"/>
    <mergeCell ref="C78:AD78"/>
    <mergeCell ref="C76:AD76"/>
    <mergeCell ref="C91:AD91"/>
    <mergeCell ref="C90:AD90"/>
    <mergeCell ref="C77:AD77"/>
    <mergeCell ref="C88:AD88"/>
    <mergeCell ref="C85:AD85"/>
    <mergeCell ref="C87:AD87"/>
    <mergeCell ref="C84:AD84"/>
    <mergeCell ref="C93:AD93"/>
    <mergeCell ref="C99:AD99"/>
    <mergeCell ref="C100:AD100"/>
    <mergeCell ref="C97:AD97"/>
    <mergeCell ref="C71:AD71"/>
    <mergeCell ref="C74:AD74"/>
    <mergeCell ref="C72:AD72"/>
    <mergeCell ref="C86:AD86"/>
    <mergeCell ref="AM3:AO3"/>
    <mergeCell ref="AM4:AO4"/>
    <mergeCell ref="C12:AD12"/>
    <mergeCell ref="C35:AD35"/>
    <mergeCell ref="C32:AD32"/>
    <mergeCell ref="C33:AD33"/>
    <mergeCell ref="C31:AD31"/>
    <mergeCell ref="C30:AD30"/>
    <mergeCell ref="AA18:AD18"/>
    <mergeCell ref="AA19:AD19"/>
    <mergeCell ref="C11:AD11"/>
    <mergeCell ref="AA16:AD16"/>
    <mergeCell ref="C8:AD8"/>
    <mergeCell ref="Z20:AD20"/>
    <mergeCell ref="Z15:AD15"/>
    <mergeCell ref="Z36:AD36"/>
    <mergeCell ref="Z38:AD38"/>
    <mergeCell ref="Z37:AD37"/>
    <mergeCell ref="C10:AD10"/>
    <mergeCell ref="C14:AD14"/>
    <mergeCell ref="AA22:AD22"/>
    <mergeCell ref="C25:AD25"/>
    <mergeCell ref="AA17:AD17"/>
    <mergeCell ref="AA23:AD23"/>
    <mergeCell ref="AA21:AD21"/>
    <mergeCell ref="C26:AE26"/>
    <mergeCell ref="C34:AD34"/>
    <mergeCell ref="Z28:AD28"/>
    <mergeCell ref="C67:AD67"/>
    <mergeCell ref="C68:AD68"/>
    <mergeCell ref="C9:AD9"/>
    <mergeCell ref="C13:AD13"/>
    <mergeCell ref="C43:AD43"/>
    <mergeCell ref="C42:AD42"/>
    <mergeCell ref="C44:AD44"/>
    <mergeCell ref="C47:AD47"/>
    <mergeCell ref="C41:AD41"/>
    <mergeCell ref="C46:AD46"/>
    <mergeCell ref="Z29:AD29"/>
    <mergeCell ref="C39:AD39"/>
    <mergeCell ref="C40:AD40"/>
    <mergeCell ref="Z27:AD27"/>
    <mergeCell ref="AA24:AD24"/>
    <mergeCell ref="C45:AD45"/>
    <mergeCell ref="AM1:AU1"/>
    <mergeCell ref="AM6:AO6"/>
    <mergeCell ref="C5:AO5"/>
    <mergeCell ref="C6:AD7"/>
    <mergeCell ref="AM2:AO2"/>
  </mergeCells>
  <phoneticPr fontId="0" type="noConversion"/>
  <pageMargins left="0.51181102362204722" right="0.51181102362204722" top="0.55118110236220474" bottom="0.55118110236220474" header="0.31496062992125984" footer="0.31496062992125984"/>
  <pageSetup paperSize="9" scale="47" fitToHeight="0" orientation="landscape" verticalDpi="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2026-2028</vt:lpstr>
      <vt:lpstr>'МБТ 2026-2028'!Область_печати</vt:lpstr>
    </vt:vector>
  </TitlesOfParts>
  <Company>MinFin 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KrasavinaIV</cp:lastModifiedBy>
  <cp:lastPrinted>2026-03-13T13:03:00Z</cp:lastPrinted>
  <dcterms:created xsi:type="dcterms:W3CDTF">2005-09-14T12:04:44Z</dcterms:created>
  <dcterms:modified xsi:type="dcterms:W3CDTF">2026-03-13T13:03:19Z</dcterms:modified>
</cp:coreProperties>
</file>